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22.xml" ContentType="application/vnd.openxmlformats-officedocument.drawingml.chart+xml"/>
  <Override PartName="/xl/drawings/drawing26.xml" ContentType="application/vnd.openxmlformats-officedocument.drawing+xml"/>
  <Override PartName="/xl/charts/chart23.xml" ContentType="application/vnd.openxmlformats-officedocument.drawingml.chart+xml"/>
  <Override PartName="/xl/drawings/drawing27.xml" ContentType="application/vnd.openxmlformats-officedocument.drawing+xml"/>
  <Override PartName="/xl/charts/chart24.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omments3.xml" ContentType="application/vnd.openxmlformats-officedocument.spreadsheetml.comments+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24226"/>
  <mc:AlternateContent xmlns:mc="http://schemas.openxmlformats.org/markup-compatibility/2006">
    <mc:Choice Requires="x15">
      <x15ac:absPath xmlns:x15ac="http://schemas.microsoft.com/office/spreadsheetml/2010/11/ac" url="F:\David\loudoun2\LWC\Stream_Monitoring\"/>
    </mc:Choice>
  </mc:AlternateContent>
  <bookViews>
    <workbookView xWindow="0" yWindow="0" windowWidth="25200" windowHeight="11760" tabRatio="867" activeTab="1" xr2:uid="{00000000-000D-0000-FFFF-FFFF00000000}"/>
  </bookViews>
  <sheets>
    <sheet name="Intro" sheetId="58" r:id="rId1"/>
    <sheet name="LWC_Recent" sheetId="37" r:id="rId2"/>
    <sheet name="1997-2017" sheetId="5" r:id="rId3"/>
    <sheet name="Summary_Tbl_1997_2017" sheetId="36" r:id="rId4"/>
    <sheet name="Monitoring_Stations" sheetId="16" r:id="rId5"/>
    <sheet name="North Fork Broad Run" sheetId="56" r:id="rId6"/>
    <sheet name="Brambleton Creek" sheetId="55" r:id="rId7"/>
    <sheet name="Clarks Run" sheetId="54" r:id="rId8"/>
    <sheet name="Cabin Branch" sheetId="53" r:id="rId9"/>
    <sheet name="Goose Creek_GCA1" sheetId="52" r:id="rId10"/>
    <sheet name="WaterCress2" sheetId="51" r:id="rId11"/>
    <sheet name="WaterCress1" sheetId="50" r:id="rId12"/>
    <sheet name="Broad Run_BR1" sheetId="57" r:id="rId13"/>
    <sheet name="Broad Run_BR2" sheetId="49" r:id="rId14"/>
    <sheet name="Black Branch" sheetId="60" r:id="rId15"/>
    <sheet name="Sweet Run" sheetId="48" r:id="rId16"/>
    <sheet name="Piney Run" sheetId="47" r:id="rId17"/>
    <sheet name="Limestone Branch" sheetId="46" r:id="rId18"/>
    <sheet name="Beaverdam Run" sheetId="45" r:id="rId19"/>
    <sheet name="Big Spring" sheetId="44" r:id="rId20"/>
    <sheet name="Crooked Run" sheetId="43" r:id="rId21"/>
    <sheet name="Sycolin Creek_SYC2" sheetId="61" r:id="rId22"/>
    <sheet name="Sycolin Creek_SYC1" sheetId="42" r:id="rId23"/>
    <sheet name="Tuscarora Creek" sheetId="41" r:id="rId24"/>
    <sheet name="SF_Cat_Waterford" sheetId="40" r:id="rId25"/>
    <sheet name="SF_Cat_Purcellville" sheetId="62" r:id="rId26"/>
    <sheet name="SF_Cat" sheetId="39" r:id="rId27"/>
    <sheet name="Goose_Banshee" sheetId="63" r:id="rId28"/>
    <sheet name="Milltown" sheetId="38" r:id="rId29"/>
    <sheet name="Months" sheetId="23" r:id="rId30"/>
    <sheet name="Categories" sheetId="25" r:id="rId31"/>
    <sheet name="EPA_vs_SOS" sheetId="26" r:id="rId32"/>
    <sheet name="EPA_vs_VSCI" sheetId="27" r:id="rId33"/>
    <sheet name="SOS_vs_VSCI" sheetId="28" r:id="rId34"/>
    <sheet name="Pivot_Tbl" sheetId="31" r:id="rId35"/>
    <sheet name="Work_Data_Tbl" sheetId="29" r:id="rId36"/>
  </sheets>
  <definedNames>
    <definedName name="BEAVER2_LWC13_Desc">Monitoring_Stations!$I$28</definedName>
    <definedName name="BEAVER2_LWC13_Lat">Monitoring_Stations!$P$28</definedName>
    <definedName name="BEAVER2_LWC13_Long">Monitoring_Stations!$Q$28</definedName>
    <definedName name="BIGSP1_Desc">Monitoring_Stations!$I$27</definedName>
    <definedName name="BIGSP1_Lat">Monitoring_Stations!$P$27</definedName>
    <definedName name="BIGSP1_Long">Monitoring_Stations!$Q$27</definedName>
    <definedName name="BR2_LWC19_Desc">Monitoring_Stations!$I$39</definedName>
    <definedName name="BR2_LWC19_Lat">Monitoring_Stations!$P$39</definedName>
    <definedName name="BR2_LWC19_Long">Monitoring_Stations!$Q$39</definedName>
    <definedName name="BRMB1_Desc">Monitoring_Stations!$I$45</definedName>
    <definedName name="BRMB1_Lat">Monitoring_Stations!$P$45</definedName>
    <definedName name="BRMB1_Long">Monitoring_Stations!$Q$45</definedName>
    <definedName name="CLRK01_LWC23_Desc">Monitoring_Stations!$I$44</definedName>
    <definedName name="CLRK01_LWC23_Lat">Monitoring_Stations!$P$44</definedName>
    <definedName name="CLRK01_LWC23_Long">Monitoring_Stations!$Q$44</definedName>
    <definedName name="Crook1_LWC6_Desc">Monitoring_Stations!$I$18</definedName>
    <definedName name="Crook1_LWC6_Lat">Monitoring_Stations!$P$18</definedName>
    <definedName name="Crook1_LWC6_Long">Monitoring_Stations!$Q$18</definedName>
    <definedName name="_xlnm.Database">#REF!</definedName>
    <definedName name="GC1_Desc">Monitoring_Stations!$I$42</definedName>
    <definedName name="GC1_Lat">Monitoring_Stations!$P$42</definedName>
    <definedName name="GC1_Long">Monitoring_Stations!$Q$42</definedName>
    <definedName name="MILL2_LWC11_Desc">Monitoring_Stations!$I$4</definedName>
    <definedName name="MILL2_LWC11_Lat">Monitoring_Stations!$P$4</definedName>
    <definedName name="MILL2_LWC11_Long">Monitoring_Stations!$Q$4</definedName>
    <definedName name="NFBR1_Desc">Monitoring_Stations!#REF!</definedName>
    <definedName name="NFBR1_Lat">Monitoring_Stations!#REF!</definedName>
    <definedName name="NFBR1_Long">Monitoring_Stations!#REF!</definedName>
    <definedName name="PINY1_LWC15A_Desc">Monitoring_Stations!$I$35</definedName>
    <definedName name="PINY1_LWC15A_Lat">Monitoring_Stations!$P$35</definedName>
    <definedName name="PINY1_LWC15A_Long">Monitoring_Stations!$Q$35</definedName>
    <definedName name="_xlnm.Print_Area" localSheetId="2">'1997-2017'!$B$1:$Z$529</definedName>
    <definedName name="_xlnm.Print_Area" localSheetId="1">LWC_Recent!$A$1:$AJ$31</definedName>
    <definedName name="_xlnm.Print_Area" localSheetId="3">Summary_Tbl_1997_2017!$A$1:$BX$67</definedName>
    <definedName name="_xlnm.Print_Titles" localSheetId="2">'1997-2017'!$1:$1</definedName>
    <definedName name="SFCAT5_LWC17_Desc">Monitoring_Stations!$I$11</definedName>
    <definedName name="SFCAT5_LWC17_Lat">Monitoring_Stations!$P$11</definedName>
    <definedName name="SFCAT5_LWC17_Long">Monitoring_Stations!$Q$11</definedName>
    <definedName name="Shenalliancedataindividualdatafor305_b__report">#REF!</definedName>
    <definedName name="SYC1_LWC18_Desc">Monitoring_Stations!$I$15</definedName>
    <definedName name="SYC1_LWC18_Lat">Monitoring_Stations!$P$15</definedName>
    <definedName name="SYC1_LWC18_Long">Monitoring_Stations!$Q$15</definedName>
    <definedName name="SYC2_Desc">Monitoring_Stations!$I$16</definedName>
    <definedName name="SYC2_Lat">Monitoring_Stations!$P$16</definedName>
    <definedName name="SYC2_Long">Monitoring_Stations!$Q$16</definedName>
    <definedName name="Watercress1_Desc">Monitoring_Stations!$I$40</definedName>
    <definedName name="Watercress1_Lat">Monitoring_Stations!$P$40</definedName>
    <definedName name="Watercress1_Long">Monitoring_Stations!$Q$40</definedName>
    <definedName name="Watercress2_Desc">Monitoring_Stations!$I$41</definedName>
    <definedName name="Watercress2_Lat">Monitoring_Stations!$P$41</definedName>
    <definedName name="Watercress2_Long">Monitoring_Stations!$Q$41</definedName>
    <definedName name="XPINY1_LWC15_Desc">Monitoring_Stations!$I$36</definedName>
    <definedName name="XPINY1_LWC15_Lat">Monitoring_Stations!$P$36</definedName>
    <definedName name="XPINY1_LWC15_Long">Monitoring_Stations!$Q$36</definedName>
  </definedNames>
  <calcPr calcId="171027"/>
  <pivotCaches>
    <pivotCache cacheId="0" r:id="rId37"/>
  </pivotCaches>
</workbook>
</file>

<file path=xl/calcChain.xml><?xml version="1.0" encoding="utf-8"?>
<calcChain xmlns="http://schemas.openxmlformats.org/spreadsheetml/2006/main">
  <c r="AN29" i="37" l="1"/>
  <c r="AM29" i="37"/>
  <c r="AN28" i="37"/>
  <c r="AM28" i="37"/>
  <c r="AN27" i="37"/>
  <c r="AM27" i="37"/>
  <c r="AN26" i="37"/>
  <c r="AM26" i="37"/>
  <c r="AN25" i="37"/>
  <c r="AM25" i="37"/>
  <c r="AN24" i="37"/>
  <c r="AM24" i="37"/>
  <c r="AN23" i="37"/>
  <c r="AM23" i="37"/>
  <c r="AN22" i="37"/>
  <c r="AM22" i="37"/>
  <c r="AN21" i="37"/>
  <c r="AM21" i="37"/>
  <c r="AN20" i="37"/>
  <c r="AM20" i="37"/>
  <c r="AN19" i="37"/>
  <c r="AM19" i="37"/>
  <c r="AN18" i="37"/>
  <c r="AM18" i="37"/>
  <c r="AN17" i="37"/>
  <c r="AM17" i="37"/>
  <c r="AN16" i="37"/>
  <c r="AM16" i="37"/>
  <c r="AN15" i="37"/>
  <c r="AM15" i="37"/>
  <c r="AN14" i="37"/>
  <c r="AM14" i="37"/>
  <c r="AN13" i="37"/>
  <c r="AM13" i="37"/>
  <c r="AN12" i="37"/>
  <c r="AM12" i="37"/>
  <c r="AN11" i="37"/>
  <c r="AM11" i="37"/>
  <c r="AN10" i="37"/>
  <c r="AM10" i="37"/>
  <c r="AN9" i="37"/>
  <c r="AM9" i="37"/>
  <c r="AN8" i="37"/>
  <c r="AM8" i="37"/>
  <c r="AN7" i="37"/>
  <c r="AM7" i="37"/>
  <c r="AN6" i="37"/>
  <c r="AM6" i="37"/>
  <c r="AN5" i="37"/>
  <c r="AM5" i="37"/>
  <c r="AN4" i="37"/>
  <c r="AM4" i="37"/>
  <c r="AN3" i="37"/>
  <c r="AM3" i="37"/>
  <c r="AN2" i="37"/>
  <c r="AM2" i="37"/>
  <c r="AK29" i="37"/>
  <c r="AK28" i="37"/>
  <c r="AK27" i="37"/>
  <c r="AK26" i="37"/>
  <c r="AK25" i="37"/>
  <c r="AK24" i="37"/>
  <c r="AK23" i="37"/>
  <c r="AK22" i="37"/>
  <c r="AK21" i="37"/>
  <c r="AK20" i="37"/>
  <c r="AK19" i="37"/>
  <c r="AK18" i="37"/>
  <c r="AK17" i="37"/>
  <c r="AK16" i="37"/>
  <c r="AK15" i="37"/>
  <c r="AK14" i="37"/>
  <c r="AK13" i="37"/>
  <c r="AK12" i="37"/>
  <c r="AK11" i="37"/>
  <c r="AK10" i="37"/>
  <c r="AK9" i="37"/>
  <c r="AK8" i="37"/>
  <c r="AK7" i="37"/>
  <c r="AK6" i="37"/>
  <c r="AK5" i="37"/>
  <c r="AK4" i="37"/>
  <c r="AK3" i="37"/>
  <c r="AK2" i="37"/>
  <c r="F31" i="37" l="1"/>
  <c r="H30" i="37"/>
  <c r="G30" i="37"/>
  <c r="F30" i="37"/>
  <c r="I31" i="37"/>
  <c r="K30" i="37"/>
  <c r="J30" i="37"/>
  <c r="I30" i="37"/>
  <c r="L31" i="37"/>
  <c r="N30" i="37"/>
  <c r="M30" i="37"/>
  <c r="L30" i="37"/>
  <c r="O31" i="37"/>
  <c r="R30" i="37"/>
  <c r="Q30" i="37"/>
  <c r="P30" i="37"/>
  <c r="O30" i="37"/>
  <c r="S31" i="37"/>
  <c r="U30" i="37"/>
  <c r="T30" i="37"/>
  <c r="S30" i="37"/>
  <c r="V31" i="37"/>
  <c r="X30" i="37"/>
  <c r="W30" i="37"/>
  <c r="V30" i="37"/>
  <c r="Y31" i="37"/>
  <c r="AA30" i="37"/>
  <c r="Z30" i="37"/>
  <c r="Y30" i="37"/>
  <c r="AB31" i="37"/>
  <c r="AD30" i="37"/>
  <c r="AC30" i="37"/>
  <c r="AB30" i="37"/>
  <c r="AE31" i="37"/>
  <c r="AG30" i="37"/>
  <c r="AF30" i="37"/>
  <c r="AE30" i="37"/>
  <c r="AJ30" i="37"/>
  <c r="AI30" i="37"/>
  <c r="AH30" i="37"/>
  <c r="AH31" i="37"/>
  <c r="P532" i="5"/>
  <c r="P531" i="5"/>
  <c r="P542" i="5"/>
  <c r="P541" i="5"/>
  <c r="Y547" i="5"/>
  <c r="Z547" i="5" s="1"/>
  <c r="Y546" i="5"/>
  <c r="Z546" i="5" s="1"/>
  <c r="Z545" i="5"/>
  <c r="Y545" i="5"/>
  <c r="Y544" i="5"/>
  <c r="Z544" i="5" s="1"/>
  <c r="Y543" i="5"/>
  <c r="Z543" i="5" s="1"/>
  <c r="Y542" i="5"/>
  <c r="Z542" i="5" s="1"/>
  <c r="Y541" i="5"/>
  <c r="Z541" i="5" s="1"/>
  <c r="Y540" i="5"/>
  <c r="Z540" i="5" s="1"/>
  <c r="J547" i="5"/>
  <c r="N547" i="5" s="1"/>
  <c r="I547" i="5"/>
  <c r="J546" i="5"/>
  <c r="N546" i="5" s="1"/>
  <c r="I546" i="5"/>
  <c r="J545" i="5"/>
  <c r="L545" i="5" s="1"/>
  <c r="I545" i="5"/>
  <c r="K545" i="5" s="1"/>
  <c r="J544" i="5"/>
  <c r="N544" i="5" s="1"/>
  <c r="I544" i="5"/>
  <c r="K544" i="5" s="1"/>
  <c r="J543" i="5"/>
  <c r="N543" i="5" s="1"/>
  <c r="I543" i="5"/>
  <c r="J542" i="5"/>
  <c r="L542" i="5" s="1"/>
  <c r="M542" i="5" s="1"/>
  <c r="Q542" i="5" s="1"/>
  <c r="I542" i="5"/>
  <c r="J541" i="5"/>
  <c r="N541" i="5" s="1"/>
  <c r="I541" i="5"/>
  <c r="K541" i="5" s="1"/>
  <c r="J540" i="5"/>
  <c r="N540" i="5" s="1"/>
  <c r="I540" i="5"/>
  <c r="M545" i="5" l="1"/>
  <c r="P545" i="5" s="1"/>
  <c r="Q545" i="5" s="1"/>
  <c r="O544" i="5"/>
  <c r="O541" i="5"/>
  <c r="L540" i="5"/>
  <c r="M540" i="5" s="1"/>
  <c r="L543" i="5"/>
  <c r="M543" i="5" s="1"/>
  <c r="L544" i="5"/>
  <c r="M544" i="5" s="1"/>
  <c r="O546" i="5"/>
  <c r="L547" i="5"/>
  <c r="M547" i="5" s="1"/>
  <c r="O543" i="5"/>
  <c r="O547" i="5"/>
  <c r="N545" i="5"/>
  <c r="O545" i="5" s="1"/>
  <c r="N542" i="5"/>
  <c r="O542" i="5" s="1"/>
  <c r="L541" i="5"/>
  <c r="M541" i="5" s="1"/>
  <c r="Q541" i="5" s="1"/>
  <c r="K542" i="5"/>
  <c r="K546" i="5"/>
  <c r="K543" i="5"/>
  <c r="L546" i="5"/>
  <c r="M546" i="5" s="1"/>
  <c r="P546" i="5" s="1"/>
  <c r="K547" i="5"/>
  <c r="O540" i="5"/>
  <c r="K540" i="5"/>
  <c r="P547" i="5" l="1"/>
  <c r="P543" i="5"/>
  <c r="P544" i="5"/>
  <c r="Q544" i="5" s="1"/>
  <c r="Q547" i="5" l="1"/>
  <c r="Y537" i="5" l="1"/>
  <c r="Z537" i="5" s="1"/>
  <c r="Y539" i="5"/>
  <c r="Z539" i="5" s="1"/>
  <c r="Y536" i="5"/>
  <c r="Z536" i="5" s="1"/>
  <c r="Y533" i="5"/>
  <c r="Z533" i="5" s="1"/>
  <c r="Y532" i="5"/>
  <c r="Z532" i="5" s="1"/>
  <c r="Y535" i="5"/>
  <c r="Z535" i="5" s="1"/>
  <c r="Y534" i="5"/>
  <c r="Z534" i="5" s="1"/>
  <c r="Y530" i="5"/>
  <c r="Z530" i="5" s="1"/>
  <c r="Y531" i="5"/>
  <c r="Z531" i="5" s="1"/>
  <c r="Y538" i="5"/>
  <c r="Z538" i="5" s="1"/>
  <c r="J537" i="5"/>
  <c r="L537" i="5" s="1"/>
  <c r="I537" i="5"/>
  <c r="K537" i="5" s="1"/>
  <c r="J539" i="5"/>
  <c r="L539" i="5" s="1"/>
  <c r="I539" i="5"/>
  <c r="K539" i="5" s="1"/>
  <c r="J536" i="5"/>
  <c r="L536" i="5" s="1"/>
  <c r="I536" i="5"/>
  <c r="K536" i="5" s="1"/>
  <c r="J533" i="5"/>
  <c r="L533" i="5" s="1"/>
  <c r="I533" i="5"/>
  <c r="K533" i="5" s="1"/>
  <c r="J532" i="5"/>
  <c r="L532" i="5" s="1"/>
  <c r="I532" i="5"/>
  <c r="K532" i="5" s="1"/>
  <c r="J535" i="5"/>
  <c r="L535" i="5" s="1"/>
  <c r="I535" i="5"/>
  <c r="K535" i="5" s="1"/>
  <c r="J534" i="5"/>
  <c r="L534" i="5" s="1"/>
  <c r="I534" i="5"/>
  <c r="K534" i="5" s="1"/>
  <c r="J530" i="5"/>
  <c r="L530" i="5" s="1"/>
  <c r="I530" i="5"/>
  <c r="K530" i="5" s="1"/>
  <c r="J531" i="5"/>
  <c r="L531" i="5" s="1"/>
  <c r="I531" i="5"/>
  <c r="K531" i="5" s="1"/>
  <c r="J538" i="5"/>
  <c r="L538" i="5" s="1"/>
  <c r="I538" i="5"/>
  <c r="K538" i="5" s="1"/>
  <c r="N537" i="5" l="1"/>
  <c r="N534" i="5"/>
  <c r="O534" i="5" s="1"/>
  <c r="N532" i="5"/>
  <c r="N536" i="5"/>
  <c r="O536" i="5" s="1"/>
  <c r="N531" i="5"/>
  <c r="O531" i="5" s="1"/>
  <c r="N539" i="5"/>
  <c r="O539" i="5" s="1"/>
  <c r="M537" i="5"/>
  <c r="N538" i="5"/>
  <c r="O538" i="5" s="1"/>
  <c r="N530" i="5"/>
  <c r="O530" i="5" s="1"/>
  <c r="N535" i="5"/>
  <c r="O535" i="5" s="1"/>
  <c r="N533" i="5"/>
  <c r="O533" i="5" s="1"/>
  <c r="O532" i="5"/>
  <c r="O537" i="5"/>
  <c r="M531" i="5"/>
  <c r="Q531" i="5" s="1"/>
  <c r="M532" i="5"/>
  <c r="Q532" i="5" s="1"/>
  <c r="M538" i="5"/>
  <c r="M530" i="5"/>
  <c r="M535" i="5"/>
  <c r="M533" i="5"/>
  <c r="P533" i="5" s="1"/>
  <c r="M539" i="5"/>
  <c r="P540" i="5" s="1"/>
  <c r="M534" i="5"/>
  <c r="M536" i="5"/>
  <c r="P536" i="5" l="1"/>
  <c r="P535" i="5"/>
  <c r="Q535" i="5"/>
  <c r="P534" i="5"/>
  <c r="Q534" i="5" s="1"/>
  <c r="P537" i="5"/>
  <c r="P539" i="5"/>
  <c r="P538" i="5"/>
  <c r="Q538" i="5" s="1"/>
  <c r="Q537" i="5" l="1"/>
  <c r="D58" i="36" l="1"/>
  <c r="D64" i="36" l="1"/>
  <c r="D63" i="36"/>
  <c r="D62" i="36"/>
  <c r="D61" i="36"/>
  <c r="D60" i="36"/>
  <c r="D59" i="36"/>
  <c r="D57" i="36"/>
  <c r="D56" i="36"/>
  <c r="D55" i="36"/>
  <c r="B64" i="36"/>
  <c r="B63" i="36"/>
  <c r="B62" i="36"/>
  <c r="B61"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E525" i="5"/>
  <c r="E524" i="5"/>
  <c r="E523" i="5"/>
  <c r="E522" i="5"/>
  <c r="E521" i="5"/>
  <c r="E520" i="5"/>
  <c r="E519" i="5"/>
  <c r="E517" i="5"/>
  <c r="E516" i="5"/>
  <c r="E515" i="5"/>
  <c r="E514" i="5"/>
  <c r="E513" i="5"/>
  <c r="Y529" i="5"/>
  <c r="Z529" i="5" s="1"/>
  <c r="Y528" i="5"/>
  <c r="Z528" i="5" s="1"/>
  <c r="Y527" i="5"/>
  <c r="Z527" i="5" s="1"/>
  <c r="Y526" i="5"/>
  <c r="Z526" i="5" s="1"/>
  <c r="Y525" i="5"/>
  <c r="Z525" i="5" s="1"/>
  <c r="Y524" i="5"/>
  <c r="Z524" i="5" s="1"/>
  <c r="Y523" i="5"/>
  <c r="Z523" i="5" s="1"/>
  <c r="Y522" i="5"/>
  <c r="Z522" i="5" s="1"/>
  <c r="Y521" i="5"/>
  <c r="Z521" i="5" s="1"/>
  <c r="Y520" i="5"/>
  <c r="Z520" i="5" s="1"/>
  <c r="Y519" i="5"/>
  <c r="Z519" i="5" s="1"/>
  <c r="Y518" i="5"/>
  <c r="Z518" i="5" s="1"/>
  <c r="Y517" i="5"/>
  <c r="Z517" i="5" s="1"/>
  <c r="Y516" i="5"/>
  <c r="Z516" i="5" s="1"/>
  <c r="Y515" i="5"/>
  <c r="Z515" i="5" s="1"/>
  <c r="Y514" i="5"/>
  <c r="Z514" i="5" s="1"/>
  <c r="Y513" i="5"/>
  <c r="Z513" i="5" s="1"/>
  <c r="Y512" i="5"/>
  <c r="Z512" i="5" s="1"/>
  <c r="Y511" i="5"/>
  <c r="Z511" i="5" s="1"/>
  <c r="Y510" i="5"/>
  <c r="Z510" i="5" s="1"/>
  <c r="Y509" i="5"/>
  <c r="Z509" i="5" s="1"/>
  <c r="Y508" i="5"/>
  <c r="Z508" i="5" s="1"/>
  <c r="Y507" i="5"/>
  <c r="Z507" i="5" s="1"/>
  <c r="J529" i="5"/>
  <c r="N529" i="5" s="1"/>
  <c r="I529" i="5"/>
  <c r="J528" i="5"/>
  <c r="N528" i="5" s="1"/>
  <c r="I528" i="5"/>
  <c r="J527" i="5"/>
  <c r="N527" i="5" s="1"/>
  <c r="I527" i="5"/>
  <c r="K527" i="5" s="1"/>
  <c r="J526" i="5"/>
  <c r="N526" i="5" s="1"/>
  <c r="I526" i="5"/>
  <c r="K526" i="5" s="1"/>
  <c r="J525" i="5"/>
  <c r="N525" i="5" s="1"/>
  <c r="I525" i="5"/>
  <c r="J524" i="5"/>
  <c r="N524" i="5" s="1"/>
  <c r="I524" i="5"/>
  <c r="J523" i="5"/>
  <c r="N523" i="5" s="1"/>
  <c r="I523" i="5"/>
  <c r="K523" i="5" s="1"/>
  <c r="J522" i="5"/>
  <c r="N522" i="5" s="1"/>
  <c r="I522" i="5"/>
  <c r="K522" i="5" s="1"/>
  <c r="J521" i="5"/>
  <c r="N521" i="5" s="1"/>
  <c r="I521" i="5"/>
  <c r="J520" i="5"/>
  <c r="N520" i="5" s="1"/>
  <c r="I520" i="5"/>
  <c r="J519" i="5"/>
  <c r="N519" i="5" s="1"/>
  <c r="I519" i="5"/>
  <c r="K519" i="5" s="1"/>
  <c r="J518" i="5"/>
  <c r="N518" i="5" s="1"/>
  <c r="I518" i="5"/>
  <c r="K518" i="5" s="1"/>
  <c r="J517" i="5"/>
  <c r="N517" i="5" s="1"/>
  <c r="I517" i="5"/>
  <c r="J516" i="5"/>
  <c r="N516" i="5" s="1"/>
  <c r="I516" i="5"/>
  <c r="J515" i="5"/>
  <c r="N515" i="5" s="1"/>
  <c r="I515" i="5"/>
  <c r="K515" i="5" s="1"/>
  <c r="J514" i="5"/>
  <c r="N514" i="5" s="1"/>
  <c r="I514" i="5"/>
  <c r="K514" i="5" s="1"/>
  <c r="J513" i="5"/>
  <c r="N513" i="5" s="1"/>
  <c r="I513" i="5"/>
  <c r="J512" i="5"/>
  <c r="N512" i="5" s="1"/>
  <c r="I512" i="5"/>
  <c r="J511" i="5"/>
  <c r="N511" i="5" s="1"/>
  <c r="I511" i="5"/>
  <c r="K511" i="5" s="1"/>
  <c r="J510" i="5"/>
  <c r="N510" i="5" s="1"/>
  <c r="I510" i="5"/>
  <c r="K510" i="5" s="1"/>
  <c r="J509" i="5"/>
  <c r="N509" i="5" s="1"/>
  <c r="I509" i="5"/>
  <c r="J508" i="5"/>
  <c r="N508" i="5" s="1"/>
  <c r="I508" i="5"/>
  <c r="J507" i="5"/>
  <c r="N507" i="5" s="1"/>
  <c r="I507" i="5"/>
  <c r="K507" i="5" s="1"/>
  <c r="Y506" i="5"/>
  <c r="Z506" i="5" s="1"/>
  <c r="J506" i="5"/>
  <c r="N506" i="5" s="1"/>
  <c r="I506" i="5"/>
  <c r="Y503" i="5"/>
  <c r="Z503" i="5" s="1"/>
  <c r="J503" i="5"/>
  <c r="N503" i="5" s="1"/>
  <c r="I503" i="5"/>
  <c r="Y501" i="5"/>
  <c r="Z501" i="5" s="1"/>
  <c r="J501" i="5"/>
  <c r="N501" i="5" s="1"/>
  <c r="I501" i="5"/>
  <c r="Y505" i="5"/>
  <c r="Z505" i="5" s="1"/>
  <c r="J505" i="5"/>
  <c r="L505" i="5" s="1"/>
  <c r="I505" i="5"/>
  <c r="Y504" i="5"/>
  <c r="Z504" i="5" s="1"/>
  <c r="J504" i="5"/>
  <c r="N504" i="5" s="1"/>
  <c r="I504" i="5"/>
  <c r="K504" i="5" s="1"/>
  <c r="Y502" i="5"/>
  <c r="Z502" i="5" s="1"/>
  <c r="J502" i="5"/>
  <c r="L502" i="5" s="1"/>
  <c r="I502" i="5"/>
  <c r="O522" i="5" l="1"/>
  <c r="O527" i="5"/>
  <c r="O514" i="5"/>
  <c r="O510" i="5"/>
  <c r="O507" i="5"/>
  <c r="O515" i="5"/>
  <c r="O523" i="5"/>
  <c r="O511" i="5"/>
  <c r="O519" i="5"/>
  <c r="O518" i="5"/>
  <c r="O526" i="5"/>
  <c r="L509" i="5"/>
  <c r="M509" i="5" s="1"/>
  <c r="P509" i="5" s="1"/>
  <c r="Q509" i="5" s="1"/>
  <c r="L510" i="5"/>
  <c r="M510" i="5" s="1"/>
  <c r="L513" i="5"/>
  <c r="M513" i="5" s="1"/>
  <c r="L514" i="5"/>
  <c r="M514" i="5" s="1"/>
  <c r="L517" i="5"/>
  <c r="M517" i="5" s="1"/>
  <c r="L518" i="5"/>
  <c r="M518" i="5" s="1"/>
  <c r="L521" i="5"/>
  <c r="M521" i="5" s="1"/>
  <c r="L522" i="5"/>
  <c r="M522" i="5" s="1"/>
  <c r="L525" i="5"/>
  <c r="M525" i="5" s="1"/>
  <c r="L526" i="5"/>
  <c r="M526" i="5" s="1"/>
  <c r="L529" i="5"/>
  <c r="M529" i="5" s="1"/>
  <c r="P530" i="5" s="1"/>
  <c r="O509" i="5"/>
  <c r="O513" i="5"/>
  <c r="O517" i="5"/>
  <c r="O521" i="5"/>
  <c r="O525" i="5"/>
  <c r="O529" i="5"/>
  <c r="O508" i="5"/>
  <c r="O512" i="5"/>
  <c r="O516" i="5"/>
  <c r="O520" i="5"/>
  <c r="O524" i="5"/>
  <c r="O528" i="5"/>
  <c r="L507" i="5"/>
  <c r="M507" i="5" s="1"/>
  <c r="K508" i="5"/>
  <c r="L511" i="5"/>
  <c r="M511" i="5" s="1"/>
  <c r="K512" i="5"/>
  <c r="L515" i="5"/>
  <c r="M515" i="5" s="1"/>
  <c r="K516" i="5"/>
  <c r="L519" i="5"/>
  <c r="M519" i="5" s="1"/>
  <c r="K520" i="5"/>
  <c r="L523" i="5"/>
  <c r="M523" i="5" s="1"/>
  <c r="K524" i="5"/>
  <c r="L527" i="5"/>
  <c r="M527" i="5" s="1"/>
  <c r="K528" i="5"/>
  <c r="L508" i="5"/>
  <c r="M508" i="5" s="1"/>
  <c r="P508" i="5" s="1"/>
  <c r="Q508" i="5" s="1"/>
  <c r="K509" i="5"/>
  <c r="L512" i="5"/>
  <c r="M512" i="5" s="1"/>
  <c r="K513" i="5"/>
  <c r="L516" i="5"/>
  <c r="M516" i="5" s="1"/>
  <c r="K517" i="5"/>
  <c r="L520" i="5"/>
  <c r="M520" i="5" s="1"/>
  <c r="K521" i="5"/>
  <c r="L524" i="5"/>
  <c r="M524" i="5" s="1"/>
  <c r="K525" i="5"/>
  <c r="L528" i="5"/>
  <c r="M528" i="5" s="1"/>
  <c r="K529" i="5"/>
  <c r="O503" i="5"/>
  <c r="O501" i="5"/>
  <c r="O506" i="5"/>
  <c r="L506" i="5"/>
  <c r="M506" i="5" s="1"/>
  <c r="K506" i="5"/>
  <c r="L503" i="5"/>
  <c r="M503" i="5" s="1"/>
  <c r="L501" i="5"/>
  <c r="M501" i="5" s="1"/>
  <c r="K503" i="5"/>
  <c r="O504" i="5"/>
  <c r="K501" i="5"/>
  <c r="M502" i="5"/>
  <c r="M505" i="5"/>
  <c r="L504" i="5"/>
  <c r="M504" i="5" s="1"/>
  <c r="N502" i="5"/>
  <c r="O502" i="5" s="1"/>
  <c r="N505" i="5"/>
  <c r="O505" i="5" s="1"/>
  <c r="K502" i="5"/>
  <c r="K505" i="5"/>
  <c r="Y500" i="5"/>
  <c r="Z500" i="5" s="1"/>
  <c r="Y499" i="5"/>
  <c r="Z499" i="5" s="1"/>
  <c r="Y498" i="5"/>
  <c r="Z498" i="5" s="1"/>
  <c r="Y497" i="5"/>
  <c r="Z497" i="5" s="1"/>
  <c r="Y496" i="5"/>
  <c r="Z496" i="5" s="1"/>
  <c r="Y495" i="5"/>
  <c r="Z495" i="5" s="1"/>
  <c r="Y494" i="5"/>
  <c r="Z494" i="5" s="1"/>
  <c r="Y493" i="5"/>
  <c r="Z493" i="5" s="1"/>
  <c r="Y492" i="5"/>
  <c r="Z492" i="5" s="1"/>
  <c r="Y491" i="5"/>
  <c r="Z491" i="5" s="1"/>
  <c r="Y490" i="5"/>
  <c r="Z490" i="5" s="1"/>
  <c r="Y489" i="5"/>
  <c r="Z489" i="5" s="1"/>
  <c r="J493" i="5"/>
  <c r="N493" i="5" s="1"/>
  <c r="I493" i="5"/>
  <c r="J494" i="5"/>
  <c r="N494" i="5" s="1"/>
  <c r="I494" i="5"/>
  <c r="J491" i="5"/>
  <c r="N491" i="5" s="1"/>
  <c r="I491" i="5"/>
  <c r="J500" i="5"/>
  <c r="N500" i="5" s="1"/>
  <c r="I500" i="5"/>
  <c r="J489" i="5"/>
  <c r="N489" i="5" s="1"/>
  <c r="I489" i="5"/>
  <c r="J496" i="5"/>
  <c r="N496" i="5" s="1"/>
  <c r="I496" i="5"/>
  <c r="J498" i="5"/>
  <c r="N498" i="5" s="1"/>
  <c r="I498" i="5"/>
  <c r="J495" i="5"/>
  <c r="N495" i="5" s="1"/>
  <c r="I495" i="5"/>
  <c r="J499" i="5"/>
  <c r="N499" i="5" s="1"/>
  <c r="I499" i="5"/>
  <c r="J497" i="5"/>
  <c r="N497" i="5" s="1"/>
  <c r="I497" i="5"/>
  <c r="J490" i="5"/>
  <c r="N490" i="5" s="1"/>
  <c r="I490" i="5"/>
  <c r="J492" i="5"/>
  <c r="N492" i="5" s="1"/>
  <c r="I492" i="5"/>
  <c r="K492" i="5" s="1"/>
  <c r="Y488" i="5"/>
  <c r="Z488" i="5" s="1"/>
  <c r="Y487" i="5"/>
  <c r="Z487" i="5" s="1"/>
  <c r="Y486" i="5"/>
  <c r="Z486" i="5" s="1"/>
  <c r="Y485" i="5"/>
  <c r="Z485" i="5" s="1"/>
  <c r="J488" i="5"/>
  <c r="L488" i="5" s="1"/>
  <c r="I488" i="5"/>
  <c r="J487" i="5"/>
  <c r="L487" i="5" s="1"/>
  <c r="I487" i="5"/>
  <c r="J486" i="5"/>
  <c r="L486" i="5" s="1"/>
  <c r="I486" i="5"/>
  <c r="J485" i="5"/>
  <c r="N485" i="5" s="1"/>
  <c r="I485" i="5"/>
  <c r="K485" i="5" s="1"/>
  <c r="P529" i="5" l="1"/>
  <c r="P528" i="5"/>
  <c r="P520" i="5"/>
  <c r="P512" i="5"/>
  <c r="Q512" i="5" s="1"/>
  <c r="P513" i="5"/>
  <c r="P524" i="5"/>
  <c r="P516" i="5"/>
  <c r="P521" i="5"/>
  <c r="P523" i="5"/>
  <c r="P515" i="5"/>
  <c r="P507" i="5"/>
  <c r="P525" i="5"/>
  <c r="P522" i="5"/>
  <c r="P514" i="5"/>
  <c r="P517" i="5"/>
  <c r="P518" i="5"/>
  <c r="P527" i="5"/>
  <c r="P519" i="5"/>
  <c r="P511" i="5"/>
  <c r="Q511" i="5" s="1"/>
  <c r="P526" i="5"/>
  <c r="P510" i="5"/>
  <c r="P503" i="5"/>
  <c r="P506" i="5"/>
  <c r="P504" i="5"/>
  <c r="L495" i="5"/>
  <c r="M495" i="5" s="1"/>
  <c r="P505" i="5"/>
  <c r="O495" i="5"/>
  <c r="P501" i="5"/>
  <c r="Q501" i="5" s="1"/>
  <c r="L500" i="5"/>
  <c r="M500" i="5" s="1"/>
  <c r="P502" i="5" s="1"/>
  <c r="O500" i="5"/>
  <c r="O492" i="5"/>
  <c r="L497" i="5"/>
  <c r="M497" i="5" s="1"/>
  <c r="L499" i="5"/>
  <c r="M499" i="5" s="1"/>
  <c r="L489" i="5"/>
  <c r="M489" i="5" s="1"/>
  <c r="L493" i="5"/>
  <c r="M493" i="5" s="1"/>
  <c r="L490" i="5"/>
  <c r="M490" i="5" s="1"/>
  <c r="L496" i="5"/>
  <c r="M496" i="5" s="1"/>
  <c r="L494" i="5"/>
  <c r="M494" i="5" s="1"/>
  <c r="L492" i="5"/>
  <c r="M492" i="5" s="1"/>
  <c r="O497" i="5"/>
  <c r="L498" i="5"/>
  <c r="M498" i="5" s="1"/>
  <c r="L491" i="5"/>
  <c r="M491" i="5" s="1"/>
  <c r="O499" i="5"/>
  <c r="O489" i="5"/>
  <c r="O493" i="5"/>
  <c r="O490" i="5"/>
  <c r="O496" i="5"/>
  <c r="O494" i="5"/>
  <c r="O498" i="5"/>
  <c r="O491" i="5"/>
  <c r="K490" i="5"/>
  <c r="K497" i="5"/>
  <c r="K499" i="5"/>
  <c r="K495" i="5"/>
  <c r="K498" i="5"/>
  <c r="K496" i="5"/>
  <c r="K489" i="5"/>
  <c r="K500" i="5"/>
  <c r="K491" i="5"/>
  <c r="K494" i="5"/>
  <c r="K493" i="5"/>
  <c r="L485" i="5"/>
  <c r="M485" i="5" s="1"/>
  <c r="M487" i="5"/>
  <c r="O485" i="5"/>
  <c r="M486" i="5"/>
  <c r="M488" i="5"/>
  <c r="N486" i="5"/>
  <c r="O486" i="5" s="1"/>
  <c r="N487" i="5"/>
  <c r="O487" i="5" s="1"/>
  <c r="N488" i="5"/>
  <c r="O488" i="5" s="1"/>
  <c r="K486" i="5"/>
  <c r="K487" i="5"/>
  <c r="K488" i="5"/>
  <c r="D13" i="37"/>
  <c r="D14" i="37"/>
  <c r="Y484" i="5"/>
  <c r="Z484" i="5" s="1"/>
  <c r="Y483" i="5"/>
  <c r="Z483" i="5" s="1"/>
  <c r="Y482" i="5"/>
  <c r="Z482" i="5" s="1"/>
  <c r="Y481" i="5"/>
  <c r="Z481" i="5" s="1"/>
  <c r="Y480" i="5"/>
  <c r="Z480" i="5" s="1"/>
  <c r="Y479" i="5"/>
  <c r="Z479" i="5" s="1"/>
  <c r="Y478" i="5"/>
  <c r="Z478" i="5" s="1"/>
  <c r="Y477" i="5"/>
  <c r="Z477" i="5" s="1"/>
  <c r="Y476" i="5"/>
  <c r="Z476" i="5" s="1"/>
  <c r="Y475" i="5"/>
  <c r="Z475" i="5" s="1"/>
  <c r="Y474" i="5"/>
  <c r="Z474" i="5" s="1"/>
  <c r="Y473" i="5"/>
  <c r="Z473" i="5" s="1"/>
  <c r="Y472" i="5"/>
  <c r="Z472" i="5" s="1"/>
  <c r="Y471" i="5"/>
  <c r="Z471" i="5" s="1"/>
  <c r="Y470" i="5"/>
  <c r="Z470" i="5" s="1"/>
  <c r="Y469" i="5"/>
  <c r="Z469" i="5" s="1"/>
  <c r="J484" i="5"/>
  <c r="N484" i="5" s="1"/>
  <c r="I484" i="5"/>
  <c r="K484" i="5" s="1"/>
  <c r="J483" i="5"/>
  <c r="N483" i="5" s="1"/>
  <c r="I483" i="5"/>
  <c r="J482" i="5"/>
  <c r="N482" i="5" s="1"/>
  <c r="I482" i="5"/>
  <c r="J481" i="5"/>
  <c r="L481" i="5" s="1"/>
  <c r="I481" i="5"/>
  <c r="K481" i="5" s="1"/>
  <c r="J480" i="5"/>
  <c r="N480" i="5" s="1"/>
  <c r="I480" i="5"/>
  <c r="K480" i="5" s="1"/>
  <c r="J479" i="5"/>
  <c r="N479" i="5" s="1"/>
  <c r="I479" i="5"/>
  <c r="J478" i="5"/>
  <c r="L478" i="5" s="1"/>
  <c r="I478" i="5"/>
  <c r="J477" i="5"/>
  <c r="L477" i="5" s="1"/>
  <c r="I477" i="5"/>
  <c r="K477" i="5" s="1"/>
  <c r="J476" i="5"/>
  <c r="N476" i="5" s="1"/>
  <c r="I476" i="5"/>
  <c r="K476" i="5" s="1"/>
  <c r="J475" i="5"/>
  <c r="N475" i="5" s="1"/>
  <c r="I475" i="5"/>
  <c r="K475" i="5" s="1"/>
  <c r="J474" i="5"/>
  <c r="N474" i="5" s="1"/>
  <c r="I474" i="5"/>
  <c r="J473" i="5"/>
  <c r="N473" i="5" s="1"/>
  <c r="I473" i="5"/>
  <c r="J472" i="5"/>
  <c r="L472" i="5" s="1"/>
  <c r="I472" i="5"/>
  <c r="K472" i="5" s="1"/>
  <c r="J471" i="5"/>
  <c r="N471" i="5" s="1"/>
  <c r="I471" i="5"/>
  <c r="K471" i="5" s="1"/>
  <c r="J470" i="5"/>
  <c r="N470" i="5" s="1"/>
  <c r="I470" i="5"/>
  <c r="J469" i="5"/>
  <c r="N469" i="5" s="1"/>
  <c r="I469" i="5"/>
  <c r="Q515" i="5" l="1"/>
  <c r="Q514" i="5"/>
  <c r="Q517" i="5" s="1"/>
  <c r="Q520" i="5" s="1"/>
  <c r="Q523" i="5" s="1"/>
  <c r="Q526" i="5" s="1"/>
  <c r="Q529" i="5" s="1"/>
  <c r="Q530" i="5" s="1"/>
  <c r="Q533" i="5" s="1"/>
  <c r="Q536" i="5" s="1"/>
  <c r="Q539" i="5" s="1"/>
  <c r="Q540" i="5" s="1"/>
  <c r="Q543" i="5" s="1"/>
  <c r="Q546" i="5" s="1"/>
  <c r="Q518" i="5"/>
  <c r="Q521" i="5" s="1"/>
  <c r="Q524" i="5" s="1"/>
  <c r="Q527" i="5" s="1"/>
  <c r="Q503" i="5"/>
  <c r="Q506" i="5" s="1"/>
  <c r="Q507" i="5" s="1"/>
  <c r="Q510" i="5" s="1"/>
  <c r="Q513" i="5" s="1"/>
  <c r="Q516" i="5" s="1"/>
  <c r="Q519" i="5" s="1"/>
  <c r="Q522" i="5" s="1"/>
  <c r="Q525" i="5" s="1"/>
  <c r="Q528" i="5" s="1"/>
  <c r="P499" i="5"/>
  <c r="P492" i="5"/>
  <c r="P500" i="5"/>
  <c r="P489" i="5"/>
  <c r="P498" i="5"/>
  <c r="P497" i="5"/>
  <c r="P493" i="5"/>
  <c r="P496" i="5"/>
  <c r="P486" i="5"/>
  <c r="P490" i="5"/>
  <c r="P491" i="5"/>
  <c r="P494" i="5"/>
  <c r="P495" i="5"/>
  <c r="P487" i="5"/>
  <c r="P488" i="5"/>
  <c r="O479" i="5"/>
  <c r="O483" i="5"/>
  <c r="O470" i="5"/>
  <c r="O474" i="5"/>
  <c r="O471" i="5"/>
  <c r="M477" i="5"/>
  <c r="O469" i="5"/>
  <c r="M472" i="5"/>
  <c r="O476" i="5"/>
  <c r="M478" i="5"/>
  <c r="O480" i="5"/>
  <c r="O484" i="5"/>
  <c r="L469" i="5"/>
  <c r="M469" i="5" s="1"/>
  <c r="O475" i="5"/>
  <c r="M481" i="5"/>
  <c r="L470" i="5"/>
  <c r="M470" i="5" s="1"/>
  <c r="L471" i="5"/>
  <c r="M471" i="5" s="1"/>
  <c r="O473" i="5"/>
  <c r="L474" i="5"/>
  <c r="M474" i="5" s="1"/>
  <c r="L475" i="5"/>
  <c r="M475" i="5" s="1"/>
  <c r="L476" i="5"/>
  <c r="M476" i="5" s="1"/>
  <c r="L479" i="5"/>
  <c r="M479" i="5" s="1"/>
  <c r="P479" i="5" s="1"/>
  <c r="L480" i="5"/>
  <c r="M480" i="5" s="1"/>
  <c r="L483" i="5"/>
  <c r="M483" i="5" s="1"/>
  <c r="L484" i="5"/>
  <c r="M484" i="5" s="1"/>
  <c r="P485" i="5" s="1"/>
  <c r="O482" i="5"/>
  <c r="N481" i="5"/>
  <c r="O481" i="5" s="1"/>
  <c r="N478" i="5"/>
  <c r="O478" i="5" s="1"/>
  <c r="K479" i="5"/>
  <c r="L482" i="5"/>
  <c r="M482" i="5" s="1"/>
  <c r="K483" i="5"/>
  <c r="N477" i="5"/>
  <c r="O477" i="5" s="1"/>
  <c r="K478" i="5"/>
  <c r="K482" i="5"/>
  <c r="K470" i="5"/>
  <c r="L473" i="5"/>
  <c r="M473" i="5" s="1"/>
  <c r="P473" i="5" s="1"/>
  <c r="K474" i="5"/>
  <c r="N472" i="5"/>
  <c r="O472" i="5" s="1"/>
  <c r="K473" i="5"/>
  <c r="K469" i="5"/>
  <c r="Y468" i="5"/>
  <c r="Z468" i="5" s="1"/>
  <c r="Y467" i="5"/>
  <c r="Z467" i="5" s="1"/>
  <c r="Y466" i="5"/>
  <c r="Z466" i="5" s="1"/>
  <c r="Y465" i="5"/>
  <c r="Z465" i="5" s="1"/>
  <c r="Y464" i="5"/>
  <c r="Z464" i="5" s="1"/>
  <c r="Y463" i="5"/>
  <c r="Z463" i="5" s="1"/>
  <c r="Y462" i="5"/>
  <c r="Z462" i="5" s="1"/>
  <c r="Y461" i="5"/>
  <c r="Z461" i="5" s="1"/>
  <c r="Y460" i="5"/>
  <c r="Z460" i="5" s="1"/>
  <c r="Y459" i="5"/>
  <c r="Z459" i="5" s="1"/>
  <c r="Y458" i="5"/>
  <c r="Z458" i="5" s="1"/>
  <c r="Y457" i="5"/>
  <c r="Z457" i="5" s="1"/>
  <c r="Y456" i="5"/>
  <c r="Z456" i="5" s="1"/>
  <c r="Y455" i="5"/>
  <c r="Z455" i="5" s="1"/>
  <c r="Y454" i="5"/>
  <c r="Z454" i="5" s="1"/>
  <c r="P478" i="5" l="1"/>
  <c r="P477" i="5"/>
  <c r="P475" i="5"/>
  <c r="P470" i="5"/>
  <c r="P472" i="5"/>
  <c r="P483" i="5"/>
  <c r="P480" i="5"/>
  <c r="P474" i="5"/>
  <c r="P481" i="5"/>
  <c r="P482" i="5"/>
  <c r="P484" i="5"/>
  <c r="P476" i="5"/>
  <c r="P471" i="5"/>
  <c r="D26" i="37"/>
  <c r="D24" i="37"/>
  <c r="J468" i="5"/>
  <c r="N468" i="5" s="1"/>
  <c r="I468" i="5"/>
  <c r="K468" i="5" s="1"/>
  <c r="J467" i="5"/>
  <c r="L467" i="5" s="1"/>
  <c r="I467" i="5"/>
  <c r="J466" i="5"/>
  <c r="N466" i="5" s="1"/>
  <c r="I466" i="5"/>
  <c r="K466" i="5" s="1"/>
  <c r="J465" i="5"/>
  <c r="N465" i="5" s="1"/>
  <c r="I465" i="5"/>
  <c r="K465" i="5" s="1"/>
  <c r="J464" i="5"/>
  <c r="I464" i="5"/>
  <c r="J463" i="5"/>
  <c r="N463" i="5" s="1"/>
  <c r="I463" i="5"/>
  <c r="K463" i="5" s="1"/>
  <c r="J462" i="5"/>
  <c r="I462" i="5"/>
  <c r="J461" i="5"/>
  <c r="I461" i="5"/>
  <c r="K461" i="5" s="1"/>
  <c r="J460" i="5"/>
  <c r="N460" i="5" s="1"/>
  <c r="I460" i="5"/>
  <c r="J459" i="5"/>
  <c r="L459" i="5" s="1"/>
  <c r="I459" i="5"/>
  <c r="K459" i="5" s="1"/>
  <c r="J458" i="5"/>
  <c r="N458" i="5" s="1"/>
  <c r="I458" i="5"/>
  <c r="J457" i="5"/>
  <c r="L457" i="5" s="1"/>
  <c r="I457" i="5"/>
  <c r="K457" i="5" s="1"/>
  <c r="J456" i="5"/>
  <c r="L456" i="5" s="1"/>
  <c r="I456" i="5"/>
  <c r="J455" i="5"/>
  <c r="N455" i="5" s="1"/>
  <c r="I455" i="5"/>
  <c r="K455" i="5" s="1"/>
  <c r="J454" i="5"/>
  <c r="N454" i="5" s="1"/>
  <c r="I454" i="5"/>
  <c r="L465" i="5"/>
  <c r="D25" i="37"/>
  <c r="D23" i="37"/>
  <c r="D22" i="37"/>
  <c r="D21" i="37"/>
  <c r="D20" i="37"/>
  <c r="D19" i="37"/>
  <c r="D18" i="37"/>
  <c r="D17" i="37"/>
  <c r="D16" i="37"/>
  <c r="D15" i="37"/>
  <c r="D12" i="37"/>
  <c r="D11" i="37"/>
  <c r="D10" i="37"/>
  <c r="D9" i="37"/>
  <c r="D8" i="37"/>
  <c r="D7" i="37"/>
  <c r="D6" i="37"/>
  <c r="D5" i="37"/>
  <c r="D4" i="37"/>
  <c r="D3" i="37"/>
  <c r="D2" i="37"/>
  <c r="Y453" i="5"/>
  <c r="Z453" i="5" s="1"/>
  <c r="Y452" i="5"/>
  <c r="Z452" i="5" s="1"/>
  <c r="Y451" i="5"/>
  <c r="Z451" i="5" s="1"/>
  <c r="Y450" i="5"/>
  <c r="Z450" i="5" s="1"/>
  <c r="Y449" i="5"/>
  <c r="Z449" i="5" s="1"/>
  <c r="Y448" i="5"/>
  <c r="Z448" i="5" s="1"/>
  <c r="Y447" i="5"/>
  <c r="Z447" i="5" s="1"/>
  <c r="Y446" i="5"/>
  <c r="Z446" i="5" s="1"/>
  <c r="Y445" i="5"/>
  <c r="Z445" i="5" s="1"/>
  <c r="Y444" i="5"/>
  <c r="Z444" i="5" s="1"/>
  <c r="Y443" i="5"/>
  <c r="Z443" i="5" s="1"/>
  <c r="Y442" i="5"/>
  <c r="Z442" i="5" s="1"/>
  <c r="Y441" i="5"/>
  <c r="Z441" i="5" s="1"/>
  <c r="Y440" i="5"/>
  <c r="Z440" i="5" s="1"/>
  <c r="Y439" i="5"/>
  <c r="Z439" i="5" s="1"/>
  <c r="J449" i="5"/>
  <c r="N449" i="5" s="1"/>
  <c r="I449" i="5"/>
  <c r="K449" i="5" s="1"/>
  <c r="J453" i="5"/>
  <c r="I453" i="5"/>
  <c r="K453" i="5" s="1"/>
  <c r="J443" i="5"/>
  <c r="I443" i="5"/>
  <c r="K443" i="5" s="1"/>
  <c r="J448" i="5"/>
  <c r="N448" i="5" s="1"/>
  <c r="I448" i="5"/>
  <c r="K448" i="5" s="1"/>
  <c r="J442" i="5"/>
  <c r="N442" i="5" s="1"/>
  <c r="I442" i="5"/>
  <c r="K442" i="5" s="1"/>
  <c r="J441" i="5"/>
  <c r="I441" i="5"/>
  <c r="K441" i="5" s="1"/>
  <c r="J452" i="5"/>
  <c r="N452" i="5" s="1"/>
  <c r="I452" i="5"/>
  <c r="J450" i="5"/>
  <c r="I450" i="5"/>
  <c r="J445" i="5"/>
  <c r="N445" i="5" s="1"/>
  <c r="I445" i="5"/>
  <c r="J447" i="5"/>
  <c r="I447" i="5"/>
  <c r="K447" i="5" s="1"/>
  <c r="J446" i="5"/>
  <c r="N446" i="5" s="1"/>
  <c r="I446" i="5"/>
  <c r="K446" i="5" s="1"/>
  <c r="J440" i="5"/>
  <c r="N440" i="5" s="1"/>
  <c r="I440" i="5"/>
  <c r="K440" i="5" s="1"/>
  <c r="J444" i="5"/>
  <c r="N444" i="5" s="1"/>
  <c r="I444" i="5"/>
  <c r="K444" i="5" s="1"/>
  <c r="J451" i="5"/>
  <c r="I451" i="5"/>
  <c r="K451" i="5" s="1"/>
  <c r="J439" i="5"/>
  <c r="N439" i="5" s="1"/>
  <c r="I439" i="5"/>
  <c r="Y308" i="5"/>
  <c r="Y438" i="5"/>
  <c r="Z438" i="5" s="1"/>
  <c r="Y437" i="5"/>
  <c r="Z437" i="5" s="1"/>
  <c r="Y436" i="5"/>
  <c r="Z436" i="5" s="1"/>
  <c r="Y435" i="5"/>
  <c r="Z435" i="5" s="1"/>
  <c r="Y434" i="5"/>
  <c r="Z434" i="5" s="1"/>
  <c r="Y433" i="5"/>
  <c r="Z433" i="5" s="1"/>
  <c r="Y432" i="5"/>
  <c r="Z432" i="5" s="1"/>
  <c r="Y431" i="5"/>
  <c r="Z431" i="5" s="1"/>
  <c r="Y430" i="5"/>
  <c r="Z430" i="5" s="1"/>
  <c r="Y429" i="5"/>
  <c r="Z429" i="5" s="1"/>
  <c r="Y428" i="5"/>
  <c r="Z428" i="5" s="1"/>
  <c r="Y427" i="5"/>
  <c r="Z427" i="5" s="1"/>
  <c r="Y426" i="5"/>
  <c r="Z426" i="5" s="1"/>
  <c r="Y425" i="5"/>
  <c r="Z425" i="5" s="1"/>
  <c r="Y424" i="5"/>
  <c r="Z424" i="5" s="1"/>
  <c r="Y423" i="5"/>
  <c r="Z423" i="5" s="1"/>
  <c r="Y422" i="5"/>
  <c r="Z422" i="5" s="1"/>
  <c r="Y421" i="5"/>
  <c r="Z421" i="5" s="1"/>
  <c r="Y420" i="5"/>
  <c r="Z420" i="5" s="1"/>
  <c r="Y419" i="5"/>
  <c r="Z419" i="5" s="1"/>
  <c r="Y418" i="5"/>
  <c r="Z418" i="5" s="1"/>
  <c r="Y417" i="5"/>
  <c r="Z417" i="5" s="1"/>
  <c r="Y416" i="5"/>
  <c r="Z416" i="5" s="1"/>
  <c r="Y415" i="5"/>
  <c r="Z415" i="5" s="1"/>
  <c r="Y414" i="5"/>
  <c r="Z414" i="5" s="1"/>
  <c r="Y413" i="5"/>
  <c r="Z413" i="5" s="1"/>
  <c r="Y412" i="5"/>
  <c r="Z412" i="5" s="1"/>
  <c r="Y411" i="5"/>
  <c r="Z411" i="5" s="1"/>
  <c r="Y410" i="5"/>
  <c r="Z410" i="5" s="1"/>
  <c r="Y409" i="5"/>
  <c r="Z409" i="5" s="1"/>
  <c r="Y408" i="5"/>
  <c r="Z408" i="5" s="1"/>
  <c r="Y407" i="5"/>
  <c r="Z407" i="5" s="1"/>
  <c r="Y406" i="5"/>
  <c r="Z406" i="5" s="1"/>
  <c r="Y405" i="5"/>
  <c r="Z405" i="5" s="1"/>
  <c r="Y404" i="5"/>
  <c r="Z404" i="5" s="1"/>
  <c r="Y403" i="5"/>
  <c r="Z403" i="5" s="1"/>
  <c r="Y402" i="5"/>
  <c r="Z402" i="5" s="1"/>
  <c r="Y401" i="5"/>
  <c r="Z401" i="5" s="1"/>
  <c r="Y400" i="5"/>
  <c r="Z400" i="5" s="1"/>
  <c r="Y399" i="5"/>
  <c r="Z399" i="5" s="1"/>
  <c r="Y398" i="5"/>
  <c r="Z398" i="5" s="1"/>
  <c r="Y397" i="5"/>
  <c r="Z397" i="5" s="1"/>
  <c r="Y396" i="5"/>
  <c r="Z396" i="5" s="1"/>
  <c r="Y395" i="5"/>
  <c r="Z395" i="5" s="1"/>
  <c r="Y394" i="5"/>
  <c r="Z394" i="5" s="1"/>
  <c r="Y393" i="5"/>
  <c r="Z393" i="5" s="1"/>
  <c r="Y392" i="5"/>
  <c r="Z392" i="5" s="1"/>
  <c r="Y391" i="5"/>
  <c r="Z391" i="5" s="1"/>
  <c r="Y390" i="5"/>
  <c r="Z390" i="5" s="1"/>
  <c r="Y389" i="5"/>
  <c r="Z389" i="5" s="1"/>
  <c r="Y388" i="5"/>
  <c r="Z388" i="5" s="1"/>
  <c r="Y387" i="5"/>
  <c r="Z387" i="5" s="1"/>
  <c r="Y386" i="5"/>
  <c r="Z386" i="5" s="1"/>
  <c r="Y385" i="5"/>
  <c r="Z385" i="5" s="1"/>
  <c r="Y384" i="5"/>
  <c r="Z384" i="5" s="1"/>
  <c r="Y383" i="5"/>
  <c r="Z383" i="5" s="1"/>
  <c r="Y382" i="5"/>
  <c r="Z382" i="5" s="1"/>
  <c r="Y381" i="5"/>
  <c r="Z381" i="5" s="1"/>
  <c r="Y380" i="5"/>
  <c r="Z380" i="5" s="1"/>
  <c r="Y379" i="5"/>
  <c r="Z379" i="5" s="1"/>
  <c r="Y378" i="5"/>
  <c r="Z378" i="5" s="1"/>
  <c r="Y377" i="5"/>
  <c r="Z377" i="5" s="1"/>
  <c r="Y376" i="5"/>
  <c r="Z376" i="5" s="1"/>
  <c r="Y375" i="5"/>
  <c r="Z375" i="5" s="1"/>
  <c r="Y374" i="5"/>
  <c r="Z374" i="5" s="1"/>
  <c r="Y373" i="5"/>
  <c r="Z373" i="5" s="1"/>
  <c r="Y372" i="5"/>
  <c r="Z372" i="5" s="1"/>
  <c r="Y371" i="5"/>
  <c r="Z371" i="5" s="1"/>
  <c r="Y370" i="5"/>
  <c r="Z370" i="5" s="1"/>
  <c r="Y369" i="5"/>
  <c r="Z369" i="5" s="1"/>
  <c r="Y368" i="5"/>
  <c r="Z368" i="5" s="1"/>
  <c r="Y367" i="5"/>
  <c r="Z367" i="5" s="1"/>
  <c r="Y366" i="5"/>
  <c r="Z366" i="5" s="1"/>
  <c r="Y365" i="5"/>
  <c r="Z365" i="5" s="1"/>
  <c r="Y364" i="5"/>
  <c r="Z364" i="5" s="1"/>
  <c r="Y363" i="5"/>
  <c r="Z363" i="5" s="1"/>
  <c r="Y362" i="5"/>
  <c r="Z362" i="5" s="1"/>
  <c r="Y361" i="5"/>
  <c r="Z361" i="5" s="1"/>
  <c r="Y360" i="5"/>
  <c r="Z360" i="5" s="1"/>
  <c r="Y359" i="5"/>
  <c r="Z359" i="5" s="1"/>
  <c r="Y358" i="5"/>
  <c r="Z358" i="5" s="1"/>
  <c r="Y357" i="5"/>
  <c r="Z357" i="5" s="1"/>
  <c r="Y356" i="5"/>
  <c r="Z356" i="5" s="1"/>
  <c r="Y355" i="5"/>
  <c r="Z355" i="5" s="1"/>
  <c r="Y354" i="5"/>
  <c r="Z354" i="5" s="1"/>
  <c r="Y353" i="5"/>
  <c r="Z353" i="5" s="1"/>
  <c r="Y352" i="5"/>
  <c r="Z352" i="5" s="1"/>
  <c r="Y351" i="5"/>
  <c r="Z351" i="5" s="1"/>
  <c r="Y350" i="5"/>
  <c r="Z350" i="5" s="1"/>
  <c r="Y349" i="5"/>
  <c r="Z349" i="5" s="1"/>
  <c r="Y348" i="5"/>
  <c r="Z348" i="5" s="1"/>
  <c r="Y347" i="5"/>
  <c r="Z347" i="5" s="1"/>
  <c r="Y346" i="5"/>
  <c r="Z346" i="5" s="1"/>
  <c r="Y345" i="5"/>
  <c r="Z345" i="5" s="1"/>
  <c r="X344" i="5"/>
  <c r="Z344" i="5" s="1"/>
  <c r="X343" i="5"/>
  <c r="Z343" i="5" s="1"/>
  <c r="X342" i="5"/>
  <c r="Z342" i="5" s="1"/>
  <c r="X341" i="5"/>
  <c r="Z341" i="5" s="1"/>
  <c r="X340" i="5"/>
  <c r="Z340" i="5" s="1"/>
  <c r="X339" i="5"/>
  <c r="Z339" i="5" s="1"/>
  <c r="X338" i="5"/>
  <c r="Z338" i="5" s="1"/>
  <c r="X337" i="5"/>
  <c r="Z337" i="5" s="1"/>
  <c r="X336" i="5"/>
  <c r="Z336" i="5" s="1"/>
  <c r="X335" i="5"/>
  <c r="Z335" i="5" s="1"/>
  <c r="X334" i="5"/>
  <c r="Z334" i="5" s="1"/>
  <c r="X333" i="5"/>
  <c r="Z333" i="5" s="1"/>
  <c r="X332" i="5"/>
  <c r="Z332" i="5" s="1"/>
  <c r="X331" i="5"/>
  <c r="Z331" i="5" s="1"/>
  <c r="X330" i="5"/>
  <c r="Z330" i="5" s="1"/>
  <c r="X329" i="5"/>
  <c r="Z329" i="5" s="1"/>
  <c r="X328" i="5"/>
  <c r="Z328" i="5" s="1"/>
  <c r="X327" i="5"/>
  <c r="Z327" i="5" s="1"/>
  <c r="X326" i="5"/>
  <c r="Z326" i="5" s="1"/>
  <c r="X325" i="5"/>
  <c r="Z325" i="5" s="1"/>
  <c r="X324" i="5"/>
  <c r="Z324" i="5" s="1"/>
  <c r="X323" i="5"/>
  <c r="Z323" i="5" s="1"/>
  <c r="X322" i="5"/>
  <c r="Z322" i="5" s="1"/>
  <c r="X321" i="5"/>
  <c r="Z321" i="5" s="1"/>
  <c r="X320" i="5"/>
  <c r="Z320" i="5" s="1"/>
  <c r="X319" i="5"/>
  <c r="Z319" i="5" s="1"/>
  <c r="X318" i="5"/>
  <c r="Z318" i="5" s="1"/>
  <c r="X317" i="5"/>
  <c r="Z317" i="5" s="1"/>
  <c r="X316" i="5"/>
  <c r="Z316" i="5" s="1"/>
  <c r="X315" i="5"/>
  <c r="Z315" i="5" s="1"/>
  <c r="X314" i="5"/>
  <c r="Z314" i="5" s="1"/>
  <c r="X313" i="5"/>
  <c r="Z313" i="5" s="1"/>
  <c r="X312" i="5"/>
  <c r="Z312" i="5" s="1"/>
  <c r="X311" i="5"/>
  <c r="Z311" i="5" s="1"/>
  <c r="X310" i="5"/>
  <c r="Z310" i="5" s="1"/>
  <c r="X309" i="5"/>
  <c r="Z309" i="5" s="1"/>
  <c r="X308" i="5"/>
  <c r="X307" i="5"/>
  <c r="Z307" i="5" s="1"/>
  <c r="X306" i="5"/>
  <c r="Z306" i="5" s="1"/>
  <c r="X305" i="5"/>
  <c r="Z305" i="5" s="1"/>
  <c r="X304" i="5"/>
  <c r="Z304" i="5" s="1"/>
  <c r="X303" i="5"/>
  <c r="Z303" i="5" s="1"/>
  <c r="X302" i="5"/>
  <c r="Z302" i="5" s="1"/>
  <c r="X301" i="5"/>
  <c r="Z301" i="5" s="1"/>
  <c r="X300" i="5"/>
  <c r="Z300" i="5" s="1"/>
  <c r="X299" i="5"/>
  <c r="Z299" i="5" s="1"/>
  <c r="X298" i="5"/>
  <c r="Z298" i="5" s="1"/>
  <c r="X297" i="5"/>
  <c r="Z297" i="5" s="1"/>
  <c r="X296" i="5"/>
  <c r="Z296" i="5" s="1"/>
  <c r="X295" i="5"/>
  <c r="Z295" i="5" s="1"/>
  <c r="X294" i="5"/>
  <c r="Z294" i="5" s="1"/>
  <c r="X293" i="5"/>
  <c r="Z293" i="5" s="1"/>
  <c r="X292" i="5"/>
  <c r="Z292" i="5" s="1"/>
  <c r="X291" i="5"/>
  <c r="Z291" i="5" s="1"/>
  <c r="X290" i="5"/>
  <c r="Z290" i="5" s="1"/>
  <c r="X289" i="5"/>
  <c r="Z289" i="5" s="1"/>
  <c r="X288" i="5"/>
  <c r="Z288" i="5" s="1"/>
  <c r="X287" i="5"/>
  <c r="Z287" i="5" s="1"/>
  <c r="X286" i="5"/>
  <c r="Z286" i="5" s="1"/>
  <c r="X285" i="5"/>
  <c r="Z285" i="5" s="1"/>
  <c r="X284" i="5"/>
  <c r="Z284" i="5" s="1"/>
  <c r="X283" i="5"/>
  <c r="Z283" i="5" s="1"/>
  <c r="X282" i="5"/>
  <c r="Z282" i="5" s="1"/>
  <c r="X281" i="5"/>
  <c r="Z281" i="5" s="1"/>
  <c r="X280" i="5"/>
  <c r="Z280" i="5" s="1"/>
  <c r="X279" i="5"/>
  <c r="Z279" i="5" s="1"/>
  <c r="X278" i="5"/>
  <c r="Z278" i="5" s="1"/>
  <c r="X277" i="5"/>
  <c r="Z277" i="5" s="1"/>
  <c r="X276" i="5"/>
  <c r="Z276" i="5" s="1"/>
  <c r="X275" i="5"/>
  <c r="Z275" i="5" s="1"/>
  <c r="X274" i="5"/>
  <c r="Z274" i="5" s="1"/>
  <c r="Y273" i="5"/>
  <c r="X273" i="5"/>
  <c r="Y272" i="5"/>
  <c r="X272" i="5"/>
  <c r="Y271" i="5"/>
  <c r="X271" i="5"/>
  <c r="Y270" i="5"/>
  <c r="X270" i="5"/>
  <c r="Y269" i="5"/>
  <c r="X269" i="5"/>
  <c r="Y268" i="5"/>
  <c r="X268" i="5"/>
  <c r="Y267" i="5"/>
  <c r="X267" i="5"/>
  <c r="Y266" i="5"/>
  <c r="X266" i="5"/>
  <c r="Y265" i="5"/>
  <c r="X265" i="5"/>
  <c r="Y264" i="5"/>
  <c r="X264" i="5"/>
  <c r="Y263" i="5"/>
  <c r="X263" i="5"/>
  <c r="Y262" i="5"/>
  <c r="X262" i="5"/>
  <c r="Y261" i="5"/>
  <c r="X261" i="5"/>
  <c r="Y260" i="5"/>
  <c r="X260" i="5"/>
  <c r="Y259" i="5"/>
  <c r="X259" i="5"/>
  <c r="Y258" i="5"/>
  <c r="X258" i="5"/>
  <c r="Y257" i="5"/>
  <c r="X257" i="5"/>
  <c r="Y256" i="5"/>
  <c r="X256" i="5"/>
  <c r="Y255" i="5"/>
  <c r="X255" i="5"/>
  <c r="Y254" i="5"/>
  <c r="X254" i="5"/>
  <c r="Y253" i="5"/>
  <c r="X253" i="5"/>
  <c r="Y252" i="5"/>
  <c r="X252" i="5"/>
  <c r="Y251" i="5"/>
  <c r="X251" i="5"/>
  <c r="Y250" i="5"/>
  <c r="X250" i="5"/>
  <c r="Y249" i="5"/>
  <c r="X249" i="5"/>
  <c r="Y248" i="5"/>
  <c r="X248" i="5"/>
  <c r="Y247" i="5"/>
  <c r="X247" i="5"/>
  <c r="Y246" i="5"/>
  <c r="X246" i="5"/>
  <c r="Y245" i="5"/>
  <c r="X245" i="5"/>
  <c r="Y244" i="5"/>
  <c r="X244" i="5"/>
  <c r="Y243" i="5"/>
  <c r="X243" i="5"/>
  <c r="Y242" i="5"/>
  <c r="X242" i="5"/>
  <c r="Y241" i="5"/>
  <c r="X241" i="5"/>
  <c r="Y240" i="5"/>
  <c r="X240" i="5"/>
  <c r="Y239" i="5"/>
  <c r="X239" i="5"/>
  <c r="Y238" i="5"/>
  <c r="X238" i="5"/>
  <c r="Y237" i="5"/>
  <c r="X237" i="5"/>
  <c r="Y236" i="5"/>
  <c r="X236" i="5"/>
  <c r="Y235" i="5"/>
  <c r="X235" i="5"/>
  <c r="Y234" i="5"/>
  <c r="X234" i="5"/>
  <c r="Y233" i="5"/>
  <c r="X233" i="5"/>
  <c r="Y232" i="5"/>
  <c r="X232" i="5"/>
  <c r="Y231" i="5"/>
  <c r="X231" i="5"/>
  <c r="Y230" i="5"/>
  <c r="X230" i="5"/>
  <c r="Y229" i="5"/>
  <c r="X229" i="5"/>
  <c r="Y228" i="5"/>
  <c r="X228" i="5"/>
  <c r="Y227" i="5"/>
  <c r="X227" i="5"/>
  <c r="Y226" i="5"/>
  <c r="X226" i="5"/>
  <c r="Y225" i="5"/>
  <c r="X225" i="5"/>
  <c r="Y224" i="5"/>
  <c r="X224" i="5"/>
  <c r="Y223" i="5"/>
  <c r="X223" i="5"/>
  <c r="Y222" i="5"/>
  <c r="X222" i="5"/>
  <c r="Y221" i="5"/>
  <c r="X221" i="5"/>
  <c r="Y220" i="5"/>
  <c r="X220" i="5"/>
  <c r="Y219" i="5"/>
  <c r="X219" i="5"/>
  <c r="Y218" i="5"/>
  <c r="X218" i="5"/>
  <c r="Y217" i="5"/>
  <c r="X217" i="5"/>
  <c r="X216" i="5"/>
  <c r="Z216" i="5" s="1"/>
  <c r="X215" i="5"/>
  <c r="Z215" i="5" s="1"/>
  <c r="X214" i="5"/>
  <c r="Z214" i="5" s="1"/>
  <c r="X213" i="5"/>
  <c r="Z213" i="5" s="1"/>
  <c r="X212" i="5"/>
  <c r="Z212" i="5" s="1"/>
  <c r="X211" i="5"/>
  <c r="Z211" i="5" s="1"/>
  <c r="X210" i="5"/>
  <c r="Z210" i="5" s="1"/>
  <c r="Y209" i="5"/>
  <c r="X209" i="5"/>
  <c r="X208" i="5"/>
  <c r="Z208" i="5" s="1"/>
  <c r="X207" i="5"/>
  <c r="Z207" i="5" s="1"/>
  <c r="X206" i="5"/>
  <c r="Z206" i="5" s="1"/>
  <c r="X205" i="5"/>
  <c r="Z205" i="5" s="1"/>
  <c r="X204" i="5"/>
  <c r="Z204" i="5" s="1"/>
  <c r="Y203" i="5"/>
  <c r="X203" i="5"/>
  <c r="Y202" i="5"/>
  <c r="X202" i="5"/>
  <c r="Y201" i="5"/>
  <c r="X201" i="5"/>
  <c r="Y200" i="5"/>
  <c r="X200" i="5"/>
  <c r="Y199" i="5"/>
  <c r="X199" i="5"/>
  <c r="Y198" i="5"/>
  <c r="X198" i="5"/>
  <c r="Y197" i="5"/>
  <c r="X197" i="5"/>
  <c r="X196" i="5"/>
  <c r="Z196" i="5" s="1"/>
  <c r="Y195" i="5"/>
  <c r="X195" i="5"/>
  <c r="Y194" i="5"/>
  <c r="X194" i="5"/>
  <c r="Y193" i="5"/>
  <c r="X193" i="5"/>
  <c r="Y192" i="5"/>
  <c r="X192" i="5"/>
  <c r="Y191" i="5"/>
  <c r="X191" i="5"/>
  <c r="Y190" i="5"/>
  <c r="X190" i="5"/>
  <c r="X189" i="5"/>
  <c r="Z189" i="5" s="1"/>
  <c r="X188" i="5"/>
  <c r="Z188" i="5" s="1"/>
  <c r="X187" i="5"/>
  <c r="Z187" i="5" s="1"/>
  <c r="X186" i="5"/>
  <c r="Z186" i="5" s="1"/>
  <c r="X185" i="5"/>
  <c r="Z185" i="5" s="1"/>
  <c r="X184" i="5"/>
  <c r="Z184" i="5" s="1"/>
  <c r="X183" i="5"/>
  <c r="Z183" i="5" s="1"/>
  <c r="X182" i="5"/>
  <c r="Z182" i="5" s="1"/>
  <c r="Y181" i="5"/>
  <c r="X181" i="5"/>
  <c r="Y180" i="5"/>
  <c r="X180" i="5"/>
  <c r="Y179" i="5"/>
  <c r="X179" i="5"/>
  <c r="Y178" i="5"/>
  <c r="X178" i="5"/>
  <c r="Y177" i="5"/>
  <c r="X177" i="5"/>
  <c r="Y176" i="5"/>
  <c r="X176" i="5"/>
  <c r="Y175" i="5"/>
  <c r="X175" i="5"/>
  <c r="Y174" i="5"/>
  <c r="X174" i="5"/>
  <c r="Y173" i="5"/>
  <c r="X173" i="5"/>
  <c r="Y172" i="5"/>
  <c r="X172" i="5"/>
  <c r="Y171" i="5"/>
  <c r="X171" i="5"/>
  <c r="Y170" i="5"/>
  <c r="X170" i="5"/>
  <c r="Y169" i="5"/>
  <c r="X169" i="5"/>
  <c r="Y168" i="5"/>
  <c r="X168" i="5"/>
  <c r="Y167" i="5"/>
  <c r="X167" i="5"/>
  <c r="Y166" i="5"/>
  <c r="X166" i="5"/>
  <c r="Y165" i="5"/>
  <c r="X165" i="5"/>
  <c r="Y164" i="5"/>
  <c r="X164" i="5"/>
  <c r="Y163" i="5"/>
  <c r="X163" i="5"/>
  <c r="Y162" i="5"/>
  <c r="X162" i="5"/>
  <c r="X161" i="5"/>
  <c r="Z161" i="5" s="1"/>
  <c r="X160" i="5"/>
  <c r="Z160" i="5" s="1"/>
  <c r="X159" i="5"/>
  <c r="Z159" i="5" s="1"/>
  <c r="X158" i="5"/>
  <c r="Z158" i="5" s="1"/>
  <c r="X157" i="5"/>
  <c r="Z157" i="5" s="1"/>
  <c r="X156" i="5"/>
  <c r="Z156" i="5" s="1"/>
  <c r="X155" i="5"/>
  <c r="Z155" i="5" s="1"/>
  <c r="Y154" i="5"/>
  <c r="X154" i="5"/>
  <c r="X153" i="5"/>
  <c r="Z153" i="5" s="1"/>
  <c r="Y152" i="5"/>
  <c r="X152" i="5"/>
  <c r="Y151" i="5"/>
  <c r="X151" i="5"/>
  <c r="Y150" i="5"/>
  <c r="X150" i="5"/>
  <c r="Y149" i="5"/>
  <c r="X149" i="5"/>
  <c r="Y148" i="5"/>
  <c r="X148" i="5"/>
  <c r="Y147" i="5"/>
  <c r="X147" i="5"/>
  <c r="X146" i="5"/>
  <c r="Z146" i="5" s="1"/>
  <c r="X145" i="5"/>
  <c r="Z145" i="5" s="1"/>
  <c r="Y144" i="5"/>
  <c r="X144" i="5"/>
  <c r="Y143" i="5"/>
  <c r="X143" i="5"/>
  <c r="Y142" i="5"/>
  <c r="X142" i="5"/>
  <c r="Y141" i="5"/>
  <c r="X141" i="5"/>
  <c r="Y140" i="5"/>
  <c r="X140" i="5"/>
  <c r="X139" i="5"/>
  <c r="Z139" i="5" s="1"/>
  <c r="Y138" i="5"/>
  <c r="X138" i="5"/>
  <c r="Y137" i="5"/>
  <c r="X137" i="5"/>
  <c r="Y136" i="5"/>
  <c r="X136" i="5"/>
  <c r="Y135" i="5"/>
  <c r="X135" i="5"/>
  <c r="Y134" i="5"/>
  <c r="X134" i="5"/>
  <c r="Y133" i="5"/>
  <c r="X133" i="5"/>
  <c r="Y132" i="5"/>
  <c r="X132" i="5"/>
  <c r="Y131" i="5"/>
  <c r="X131" i="5"/>
  <c r="Y130" i="5"/>
  <c r="X130" i="5"/>
  <c r="Y129" i="5"/>
  <c r="X129" i="5"/>
  <c r="X128" i="5"/>
  <c r="Z128" i="5" s="1"/>
  <c r="X127" i="5"/>
  <c r="Z127" i="5" s="1"/>
  <c r="X126" i="5"/>
  <c r="Z126" i="5" s="1"/>
  <c r="X125" i="5"/>
  <c r="Z125" i="5" s="1"/>
  <c r="X124" i="5"/>
  <c r="Z124" i="5" s="1"/>
  <c r="X123" i="5"/>
  <c r="Z123" i="5" s="1"/>
  <c r="X122" i="5"/>
  <c r="Z122" i="5" s="1"/>
  <c r="Y121" i="5"/>
  <c r="X121" i="5"/>
  <c r="Y120" i="5"/>
  <c r="X120" i="5"/>
  <c r="Y119" i="5"/>
  <c r="X119" i="5"/>
  <c r="Y118" i="5"/>
  <c r="X118" i="5"/>
  <c r="X117" i="5"/>
  <c r="Z117" i="5" s="1"/>
  <c r="X116" i="5"/>
  <c r="Z116" i="5" s="1"/>
  <c r="X115" i="5"/>
  <c r="Z115" i="5" s="1"/>
  <c r="X114" i="5"/>
  <c r="Z114" i="5" s="1"/>
  <c r="X113" i="5"/>
  <c r="Z113" i="5" s="1"/>
  <c r="X112" i="5"/>
  <c r="Z112" i="5" s="1"/>
  <c r="X111" i="5"/>
  <c r="Z111" i="5" s="1"/>
  <c r="Y110" i="5"/>
  <c r="X110" i="5"/>
  <c r="Y109" i="5"/>
  <c r="X109" i="5"/>
  <c r="Y108" i="5"/>
  <c r="X108" i="5"/>
  <c r="Y107" i="5"/>
  <c r="X107" i="5"/>
  <c r="Y106" i="5"/>
  <c r="X106" i="5"/>
  <c r="X105" i="5"/>
  <c r="Z105" i="5" s="1"/>
  <c r="Y104" i="5"/>
  <c r="X104" i="5"/>
  <c r="Y103" i="5"/>
  <c r="X103" i="5"/>
  <c r="Y102" i="5"/>
  <c r="X102" i="5"/>
  <c r="Y101" i="5"/>
  <c r="X101" i="5"/>
  <c r="Y100" i="5"/>
  <c r="X100" i="5"/>
  <c r="Y99" i="5"/>
  <c r="X99" i="5"/>
  <c r="Y98" i="5"/>
  <c r="X98" i="5"/>
  <c r="Y97" i="5"/>
  <c r="X97" i="5"/>
  <c r="Y96" i="5"/>
  <c r="X96" i="5"/>
  <c r="Y95" i="5"/>
  <c r="X95" i="5"/>
  <c r="Y94" i="5"/>
  <c r="X94" i="5"/>
  <c r="X93" i="5"/>
  <c r="Z93" i="5" s="1"/>
  <c r="X92" i="5"/>
  <c r="Z92" i="5" s="1"/>
  <c r="X91" i="5"/>
  <c r="Z91" i="5" s="1"/>
  <c r="X90" i="5"/>
  <c r="Z90" i="5" s="1"/>
  <c r="X89" i="5"/>
  <c r="Z89" i="5" s="1"/>
  <c r="X88" i="5"/>
  <c r="Z88" i="5" s="1"/>
  <c r="Y87" i="5"/>
  <c r="X87" i="5"/>
  <c r="Y86" i="5"/>
  <c r="X86" i="5"/>
  <c r="X85" i="5"/>
  <c r="Z85" i="5" s="1"/>
  <c r="Y84" i="5"/>
  <c r="X84" i="5"/>
  <c r="Y83" i="5"/>
  <c r="X83" i="5"/>
  <c r="Y82" i="5"/>
  <c r="X82" i="5"/>
  <c r="X81" i="5"/>
  <c r="Z81" i="5" s="1"/>
  <c r="X80" i="5"/>
  <c r="Z80" i="5" s="1"/>
  <c r="Y79" i="5"/>
  <c r="X79" i="5"/>
  <c r="Y78" i="5"/>
  <c r="X78" i="5"/>
  <c r="X77" i="5"/>
  <c r="Z77" i="5" s="1"/>
  <c r="X76" i="5"/>
  <c r="Z76" i="5" s="1"/>
  <c r="X75" i="5"/>
  <c r="Z75" i="5" s="1"/>
  <c r="X74" i="5"/>
  <c r="Z74" i="5" s="1"/>
  <c r="X73" i="5"/>
  <c r="Z73" i="5" s="1"/>
  <c r="X72" i="5"/>
  <c r="Z72" i="5" s="1"/>
  <c r="Y71" i="5"/>
  <c r="X71" i="5"/>
  <c r="Y70" i="5"/>
  <c r="X70" i="5"/>
  <c r="Y69" i="5"/>
  <c r="X69" i="5"/>
  <c r="Y68" i="5"/>
  <c r="X68" i="5"/>
  <c r="Y67" i="5"/>
  <c r="X67" i="5"/>
  <c r="Y66" i="5"/>
  <c r="X66" i="5"/>
  <c r="Y65" i="5"/>
  <c r="X65" i="5"/>
  <c r="Y64" i="5"/>
  <c r="X64" i="5"/>
  <c r="Y63" i="5"/>
  <c r="X63" i="5"/>
  <c r="X62" i="5"/>
  <c r="Z62" i="5" s="1"/>
  <c r="Y61" i="5"/>
  <c r="X61" i="5"/>
  <c r="Y60" i="5"/>
  <c r="X60" i="5"/>
  <c r="Y59" i="5"/>
  <c r="X59" i="5"/>
  <c r="Y58" i="5"/>
  <c r="X58" i="5"/>
  <c r="Y57" i="5"/>
  <c r="X57" i="5"/>
  <c r="Y56" i="5"/>
  <c r="X56" i="5"/>
  <c r="Y55" i="5"/>
  <c r="X55" i="5"/>
  <c r="X54" i="5"/>
  <c r="Z54" i="5" s="1"/>
  <c r="Y53" i="5"/>
  <c r="X53" i="5"/>
  <c r="Y52" i="5"/>
  <c r="X52" i="5"/>
  <c r="Y51" i="5"/>
  <c r="X51" i="5"/>
  <c r="Y50" i="5"/>
  <c r="X50" i="5"/>
  <c r="Y49" i="5"/>
  <c r="X49" i="5"/>
  <c r="Y48" i="5"/>
  <c r="X48" i="5"/>
  <c r="Y47" i="5"/>
  <c r="X47" i="5"/>
  <c r="Y46" i="5"/>
  <c r="X46" i="5"/>
  <c r="X45" i="5"/>
  <c r="Z45" i="5" s="1"/>
  <c r="Y44" i="5"/>
  <c r="X44" i="5"/>
  <c r="Y43" i="5"/>
  <c r="X43" i="5"/>
  <c r="Y42" i="5"/>
  <c r="X42" i="5"/>
  <c r="Y41" i="5"/>
  <c r="X41" i="5"/>
  <c r="Y40" i="5"/>
  <c r="X40" i="5"/>
  <c r="Y39" i="5"/>
  <c r="X39" i="5"/>
  <c r="Y38" i="5"/>
  <c r="X38" i="5"/>
  <c r="Y37" i="5"/>
  <c r="X37" i="5"/>
  <c r="X36" i="5"/>
  <c r="Z36" i="5" s="1"/>
  <c r="Y35" i="5"/>
  <c r="X35" i="5"/>
  <c r="Y34" i="5"/>
  <c r="X34" i="5"/>
  <c r="Y33" i="5"/>
  <c r="X33" i="5"/>
  <c r="Y32" i="5"/>
  <c r="X32" i="5"/>
  <c r="Y31" i="5"/>
  <c r="X31" i="5"/>
  <c r="Y30" i="5"/>
  <c r="X30" i="5"/>
  <c r="Y29" i="5"/>
  <c r="X29" i="5"/>
  <c r="Y28" i="5"/>
  <c r="X28" i="5"/>
  <c r="Y27" i="5"/>
  <c r="X27" i="5"/>
  <c r="Y26" i="5"/>
  <c r="X26" i="5"/>
  <c r="Y25" i="5"/>
  <c r="X25" i="5"/>
  <c r="Y24" i="5"/>
  <c r="X24" i="5"/>
  <c r="Y23" i="5"/>
  <c r="X23" i="5"/>
  <c r="Y22" i="5"/>
  <c r="X22" i="5"/>
  <c r="Y21" i="5"/>
  <c r="X21" i="5"/>
  <c r="X20" i="5"/>
  <c r="Z20" i="5" s="1"/>
  <c r="Y19" i="5"/>
  <c r="X19" i="5"/>
  <c r="Y18" i="5"/>
  <c r="X18" i="5"/>
  <c r="X17" i="5"/>
  <c r="Z17" i="5" s="1"/>
  <c r="Y16" i="5"/>
  <c r="X16" i="5"/>
  <c r="Y15" i="5"/>
  <c r="X15" i="5"/>
  <c r="Y14" i="5"/>
  <c r="X14" i="5"/>
  <c r="Y13" i="5"/>
  <c r="X13" i="5"/>
  <c r="X12" i="5"/>
  <c r="Z12" i="5" s="1"/>
  <c r="Y11" i="5"/>
  <c r="X11" i="5"/>
  <c r="Y10" i="5"/>
  <c r="X10" i="5"/>
  <c r="Y9" i="5"/>
  <c r="X9" i="5"/>
  <c r="Y8" i="5"/>
  <c r="X8" i="5"/>
  <c r="Y7" i="5"/>
  <c r="X7" i="5"/>
  <c r="Y6" i="5"/>
  <c r="X6" i="5"/>
  <c r="Y5" i="5"/>
  <c r="X5" i="5"/>
  <c r="Y4" i="5"/>
  <c r="X4" i="5"/>
  <c r="Y3" i="5"/>
  <c r="X3" i="5"/>
  <c r="Y2" i="5"/>
  <c r="X2" i="5"/>
  <c r="E11" i="25"/>
  <c r="E10" i="25"/>
  <c r="E4" i="25"/>
  <c r="E3" i="25"/>
  <c r="E2" i="25"/>
  <c r="W344" i="5"/>
  <c r="W343" i="5"/>
  <c r="W342" i="5"/>
  <c r="W341" i="5"/>
  <c r="W340" i="5"/>
  <c r="W339" i="5"/>
  <c r="W338" i="5"/>
  <c r="W337" i="5"/>
  <c r="W336" i="5"/>
  <c r="W335" i="5"/>
  <c r="W334" i="5"/>
  <c r="W333" i="5"/>
  <c r="W332" i="5"/>
  <c r="W331" i="5"/>
  <c r="W330" i="5"/>
  <c r="W329" i="5"/>
  <c r="W328" i="5"/>
  <c r="W327" i="5"/>
  <c r="W326" i="5"/>
  <c r="W325" i="5"/>
  <c r="W324" i="5"/>
  <c r="W323" i="5"/>
  <c r="W322" i="5"/>
  <c r="W321" i="5"/>
  <c r="W320" i="5"/>
  <c r="W319" i="5"/>
  <c r="W318" i="5"/>
  <c r="W317" i="5"/>
  <c r="W316" i="5"/>
  <c r="W315" i="5"/>
  <c r="W314" i="5"/>
  <c r="W313" i="5"/>
  <c r="W312" i="5"/>
  <c r="W311" i="5"/>
  <c r="W310" i="5"/>
  <c r="W309" i="5"/>
  <c r="W308" i="5"/>
  <c r="W307" i="5"/>
  <c r="W306" i="5"/>
  <c r="W305" i="5"/>
  <c r="W304" i="5"/>
  <c r="W303" i="5"/>
  <c r="W302" i="5"/>
  <c r="W301" i="5"/>
  <c r="W300" i="5"/>
  <c r="W299" i="5"/>
  <c r="W298" i="5"/>
  <c r="W297" i="5"/>
  <c r="W296" i="5"/>
  <c r="W295" i="5"/>
  <c r="W294" i="5"/>
  <c r="W293" i="5"/>
  <c r="W292" i="5"/>
  <c r="W291" i="5"/>
  <c r="W290" i="5"/>
  <c r="W289" i="5"/>
  <c r="W288" i="5"/>
  <c r="W287" i="5"/>
  <c r="W286" i="5"/>
  <c r="W285" i="5"/>
  <c r="W284" i="5"/>
  <c r="W283" i="5"/>
  <c r="W282" i="5"/>
  <c r="W281" i="5"/>
  <c r="W280" i="5"/>
  <c r="W279" i="5"/>
  <c r="W278" i="5"/>
  <c r="W277" i="5"/>
  <c r="W276" i="5"/>
  <c r="W275" i="5"/>
  <c r="W274" i="5"/>
  <c r="D44" i="25"/>
  <c r="D43" i="25"/>
  <c r="D42" i="25"/>
  <c r="D41" i="25"/>
  <c r="D40" i="25"/>
  <c r="D39" i="25"/>
  <c r="D38" i="25"/>
  <c r="D37" i="25"/>
  <c r="J432" i="5"/>
  <c r="N432" i="5" s="1"/>
  <c r="I432" i="5"/>
  <c r="K432" i="5" s="1"/>
  <c r="J418" i="5"/>
  <c r="N418" i="5" s="1"/>
  <c r="I418" i="5"/>
  <c r="J386" i="5"/>
  <c r="N386" i="5" s="1"/>
  <c r="I386" i="5"/>
  <c r="K386" i="5" s="1"/>
  <c r="J372" i="5"/>
  <c r="N372" i="5" s="1"/>
  <c r="I372" i="5"/>
  <c r="J366" i="5"/>
  <c r="N366" i="5" s="1"/>
  <c r="I366" i="5"/>
  <c r="M366" i="5" s="1"/>
  <c r="J357" i="5"/>
  <c r="N357" i="5" s="1"/>
  <c r="I357" i="5"/>
  <c r="M357" i="5" s="1"/>
  <c r="J354" i="5"/>
  <c r="N354" i="5" s="1"/>
  <c r="I354" i="5"/>
  <c r="J353" i="5"/>
  <c r="N353" i="5" s="1"/>
  <c r="I353" i="5"/>
  <c r="K353" i="5" s="1"/>
  <c r="J349" i="5"/>
  <c r="N349" i="5" s="1"/>
  <c r="I349" i="5"/>
  <c r="K349" i="5" s="1"/>
  <c r="J346" i="5"/>
  <c r="N346" i="5" s="1"/>
  <c r="I346" i="5"/>
  <c r="J434" i="5"/>
  <c r="N434" i="5" s="1"/>
  <c r="I434" i="5"/>
  <c r="K434" i="5" s="1"/>
  <c r="J420" i="5"/>
  <c r="N420" i="5" s="1"/>
  <c r="I420" i="5"/>
  <c r="J384" i="5"/>
  <c r="N384" i="5" s="1"/>
  <c r="I384" i="5"/>
  <c r="K384" i="5" s="1"/>
  <c r="J379" i="5"/>
  <c r="N379" i="5" s="1"/>
  <c r="I379" i="5"/>
  <c r="K379" i="5" s="1"/>
  <c r="J367" i="5"/>
  <c r="N367" i="5" s="1"/>
  <c r="I367" i="5"/>
  <c r="K367" i="5" s="1"/>
  <c r="J356" i="5"/>
  <c r="N356" i="5" s="1"/>
  <c r="I356" i="5"/>
  <c r="J352" i="5"/>
  <c r="N352" i="5" s="1"/>
  <c r="I352" i="5"/>
  <c r="K352" i="5" s="1"/>
  <c r="J351" i="5"/>
  <c r="N351" i="5" s="1"/>
  <c r="I351" i="5"/>
  <c r="K351" i="5" s="1"/>
  <c r="J378" i="5"/>
  <c r="I378" i="5"/>
  <c r="K378" i="5" s="1"/>
  <c r="J365" i="5"/>
  <c r="N365" i="5" s="1"/>
  <c r="I365" i="5"/>
  <c r="J359" i="5"/>
  <c r="N359" i="5" s="1"/>
  <c r="I359" i="5"/>
  <c r="J371" i="5"/>
  <c r="N371" i="5" s="1"/>
  <c r="I371" i="5"/>
  <c r="J355" i="5"/>
  <c r="N355" i="5" s="1"/>
  <c r="I355" i="5"/>
  <c r="J388" i="5"/>
  <c r="N388" i="5" s="1"/>
  <c r="I388" i="5"/>
  <c r="M388" i="5" s="1"/>
  <c r="J387" i="5"/>
  <c r="N387" i="5" s="1"/>
  <c r="I387" i="5"/>
  <c r="K387" i="5" s="1"/>
  <c r="J350" i="5"/>
  <c r="N350" i="5" s="1"/>
  <c r="I350" i="5"/>
  <c r="K350" i="5" s="1"/>
  <c r="J348" i="5"/>
  <c r="N348" i="5" s="1"/>
  <c r="I348" i="5"/>
  <c r="J385" i="5"/>
  <c r="N385" i="5" s="1"/>
  <c r="I385" i="5"/>
  <c r="K385" i="5" s="1"/>
  <c r="J375" i="5"/>
  <c r="N375" i="5" s="1"/>
  <c r="I375" i="5"/>
  <c r="J364" i="5"/>
  <c r="N364" i="5" s="1"/>
  <c r="I364" i="5"/>
  <c r="J358" i="5"/>
  <c r="N358" i="5" s="1"/>
  <c r="I358" i="5"/>
  <c r="J347" i="5"/>
  <c r="N347" i="5" s="1"/>
  <c r="I347" i="5"/>
  <c r="J345" i="5"/>
  <c r="N345" i="5" s="1"/>
  <c r="I345" i="5"/>
  <c r="M345" i="5" s="1"/>
  <c r="J244" i="5"/>
  <c r="N244" i="5" s="1"/>
  <c r="I244" i="5"/>
  <c r="J411" i="5"/>
  <c r="L411" i="5" s="1"/>
  <c r="I411" i="5"/>
  <c r="K411" i="5" s="1"/>
  <c r="J403" i="5"/>
  <c r="I403" i="5"/>
  <c r="K403" i="5" s="1"/>
  <c r="J368" i="5"/>
  <c r="I368" i="5"/>
  <c r="K368" i="5" s="1"/>
  <c r="J408" i="5"/>
  <c r="I408" i="5"/>
  <c r="J392" i="5"/>
  <c r="I392" i="5"/>
  <c r="K392" i="5" s="1"/>
  <c r="J377" i="5"/>
  <c r="L377" i="5" s="1"/>
  <c r="I377" i="5"/>
  <c r="K377" i="5" s="1"/>
  <c r="J361" i="5"/>
  <c r="I361" i="5"/>
  <c r="K361" i="5" s="1"/>
  <c r="J437" i="5"/>
  <c r="I437" i="5"/>
  <c r="K437" i="5" s="1"/>
  <c r="J415" i="5"/>
  <c r="L415" i="5" s="1"/>
  <c r="I415" i="5"/>
  <c r="K415" i="5" s="1"/>
  <c r="J396" i="5"/>
  <c r="L396" i="5" s="1"/>
  <c r="I396" i="5"/>
  <c r="K396" i="5" s="1"/>
  <c r="J374" i="5"/>
  <c r="L374" i="5" s="1"/>
  <c r="I374" i="5"/>
  <c r="J414" i="5"/>
  <c r="I414" i="5"/>
  <c r="K414" i="5" s="1"/>
  <c r="J395" i="5"/>
  <c r="L395" i="5" s="1"/>
  <c r="I395" i="5"/>
  <c r="K395" i="5" s="1"/>
  <c r="J373" i="5"/>
  <c r="N373" i="5" s="1"/>
  <c r="I373" i="5"/>
  <c r="K373" i="5" s="1"/>
  <c r="J409" i="5"/>
  <c r="I409" i="5"/>
  <c r="K409" i="5" s="1"/>
  <c r="J381" i="5"/>
  <c r="I381" i="5"/>
  <c r="J438" i="5"/>
  <c r="L438" i="5" s="1"/>
  <c r="I438" i="5"/>
  <c r="K438" i="5" s="1"/>
  <c r="J426" i="5"/>
  <c r="L426" i="5" s="1"/>
  <c r="I426" i="5"/>
  <c r="K426" i="5" s="1"/>
  <c r="J404" i="5"/>
  <c r="L404" i="5" s="1"/>
  <c r="I404" i="5"/>
  <c r="K404" i="5" s="1"/>
  <c r="J394" i="5"/>
  <c r="N394" i="5" s="1"/>
  <c r="I394" i="5"/>
  <c r="K394" i="5" s="1"/>
  <c r="J390" i="5"/>
  <c r="I390" i="5"/>
  <c r="J369" i="5"/>
  <c r="I369" i="5"/>
  <c r="K369" i="5" s="1"/>
  <c r="J430" i="5"/>
  <c r="I430" i="5"/>
  <c r="K430" i="5" s="1"/>
  <c r="J425" i="5"/>
  <c r="L425" i="5" s="1"/>
  <c r="I425" i="5"/>
  <c r="K425" i="5" s="1"/>
  <c r="J417" i="5"/>
  <c r="I417" i="5"/>
  <c r="K417" i="5" s="1"/>
  <c r="J399" i="5"/>
  <c r="I399" i="5"/>
  <c r="J393" i="5"/>
  <c r="L393" i="5" s="1"/>
  <c r="I393" i="5"/>
  <c r="K393" i="5" s="1"/>
  <c r="J383" i="5"/>
  <c r="I383" i="5"/>
  <c r="K383" i="5" s="1"/>
  <c r="J363" i="5"/>
  <c r="I363" i="5"/>
  <c r="K363" i="5" s="1"/>
  <c r="J370" i="5"/>
  <c r="I370" i="5"/>
  <c r="K370" i="5" s="1"/>
  <c r="J429" i="5"/>
  <c r="L429" i="5" s="1"/>
  <c r="I429" i="5"/>
  <c r="K429" i="5" s="1"/>
  <c r="J412" i="5"/>
  <c r="I412" i="5"/>
  <c r="K412" i="5" s="1"/>
  <c r="J406" i="5"/>
  <c r="I406" i="5"/>
  <c r="K406" i="5" s="1"/>
  <c r="J402" i="5"/>
  <c r="N402" i="5" s="1"/>
  <c r="I402" i="5"/>
  <c r="K402" i="5" s="1"/>
  <c r="J436" i="5"/>
  <c r="L436" i="5" s="1"/>
  <c r="I436" i="5"/>
  <c r="K436" i="5" s="1"/>
  <c r="J423" i="5"/>
  <c r="I423" i="5"/>
  <c r="J401" i="5"/>
  <c r="I401" i="5"/>
  <c r="K401" i="5" s="1"/>
  <c r="J380" i="5"/>
  <c r="I380" i="5"/>
  <c r="K380" i="5" s="1"/>
  <c r="J416" i="5"/>
  <c r="I416" i="5"/>
  <c r="K416" i="5" s="1"/>
  <c r="J433" i="5"/>
  <c r="I433" i="5"/>
  <c r="K433" i="5" s="1"/>
  <c r="J427" i="5"/>
  <c r="L427" i="5" s="1"/>
  <c r="I427" i="5"/>
  <c r="K427" i="5" s="1"/>
  <c r="J421" i="5"/>
  <c r="L421" i="5" s="1"/>
  <c r="I421" i="5"/>
  <c r="K421" i="5" s="1"/>
  <c r="J407" i="5"/>
  <c r="I407" i="5"/>
  <c r="K407" i="5" s="1"/>
  <c r="J400" i="5"/>
  <c r="L400" i="5" s="1"/>
  <c r="I400" i="5"/>
  <c r="J391" i="5"/>
  <c r="I391" i="5"/>
  <c r="K391" i="5" s="1"/>
  <c r="J382" i="5"/>
  <c r="I382" i="5"/>
  <c r="J362" i="5"/>
  <c r="I362" i="5"/>
  <c r="K362" i="5" s="1"/>
  <c r="J419" i="5"/>
  <c r="I419" i="5"/>
  <c r="K419" i="5" s="1"/>
  <c r="J410" i="5"/>
  <c r="L410" i="5" s="1"/>
  <c r="I410" i="5"/>
  <c r="K410" i="5" s="1"/>
  <c r="J435" i="5"/>
  <c r="I435" i="5"/>
  <c r="K435" i="5" s="1"/>
  <c r="J422" i="5"/>
  <c r="I422" i="5"/>
  <c r="J413" i="5"/>
  <c r="I413" i="5"/>
  <c r="K413" i="5" s="1"/>
  <c r="J431" i="5"/>
  <c r="I431" i="5"/>
  <c r="J405" i="5"/>
  <c r="I405" i="5"/>
  <c r="K405" i="5" s="1"/>
  <c r="J397" i="5"/>
  <c r="L397" i="5" s="1"/>
  <c r="I397" i="5"/>
  <c r="K397" i="5" s="1"/>
  <c r="J389" i="5"/>
  <c r="I389" i="5"/>
  <c r="K389" i="5" s="1"/>
  <c r="J360" i="5"/>
  <c r="L360" i="5" s="1"/>
  <c r="I360" i="5"/>
  <c r="J424" i="5"/>
  <c r="I424" i="5"/>
  <c r="K424" i="5" s="1"/>
  <c r="J428" i="5"/>
  <c r="L428" i="5" s="1"/>
  <c r="I428" i="5"/>
  <c r="K428" i="5" s="1"/>
  <c r="J398" i="5"/>
  <c r="I398" i="5"/>
  <c r="K398" i="5" s="1"/>
  <c r="J376" i="5"/>
  <c r="L376" i="5" s="1"/>
  <c r="I376" i="5"/>
  <c r="K376" i="5" s="1"/>
  <c r="J255" i="5"/>
  <c r="I255" i="5"/>
  <c r="K255" i="5" s="1"/>
  <c r="J242" i="5"/>
  <c r="I242" i="5"/>
  <c r="K242" i="5" s="1"/>
  <c r="J221" i="5"/>
  <c r="I221" i="5"/>
  <c r="K221" i="5" s="1"/>
  <c r="J117" i="5"/>
  <c r="I117" i="5"/>
  <c r="K117" i="5" s="1"/>
  <c r="J146" i="5"/>
  <c r="I146" i="5"/>
  <c r="K146" i="5" s="1"/>
  <c r="J93" i="5"/>
  <c r="I93" i="5"/>
  <c r="J81" i="5"/>
  <c r="I81" i="5"/>
  <c r="J116" i="5"/>
  <c r="I116" i="5"/>
  <c r="K116" i="5" s="1"/>
  <c r="J145" i="5"/>
  <c r="I145" i="5"/>
  <c r="K145" i="5" s="1"/>
  <c r="J92" i="5"/>
  <c r="I92" i="5"/>
  <c r="K92" i="5" s="1"/>
  <c r="J80" i="5"/>
  <c r="I80" i="5"/>
  <c r="K80" i="5" s="1"/>
  <c r="J337" i="5"/>
  <c r="I337" i="5"/>
  <c r="K337" i="5" s="1"/>
  <c r="J334" i="5"/>
  <c r="I334" i="5"/>
  <c r="K334" i="5" s="1"/>
  <c r="J316" i="5"/>
  <c r="I316" i="5"/>
  <c r="K316" i="5" s="1"/>
  <c r="J339" i="5"/>
  <c r="I339" i="5"/>
  <c r="K339" i="5" s="1"/>
  <c r="J332" i="5"/>
  <c r="I332" i="5"/>
  <c r="K332" i="5" s="1"/>
  <c r="J310" i="5"/>
  <c r="I310" i="5"/>
  <c r="K310" i="5" s="1"/>
  <c r="J306" i="5"/>
  <c r="L306" i="5" s="1"/>
  <c r="I306" i="5"/>
  <c r="K306" i="5" s="1"/>
  <c r="J283" i="5"/>
  <c r="I283" i="5"/>
  <c r="K283" i="5" s="1"/>
  <c r="J333" i="5"/>
  <c r="L333" i="5" s="1"/>
  <c r="I333" i="5"/>
  <c r="K333" i="5" s="1"/>
  <c r="J318" i="5"/>
  <c r="I318" i="5"/>
  <c r="K318" i="5" s="1"/>
  <c r="J294" i="5"/>
  <c r="L294" i="5" s="1"/>
  <c r="I294" i="5"/>
  <c r="K294" i="5" s="1"/>
  <c r="J285" i="5"/>
  <c r="I285" i="5"/>
  <c r="K285" i="5" s="1"/>
  <c r="J292" i="5"/>
  <c r="I292" i="5"/>
  <c r="K292" i="5" s="1"/>
  <c r="J287" i="5"/>
  <c r="L287" i="5" s="1"/>
  <c r="I287" i="5"/>
  <c r="K287" i="5" s="1"/>
  <c r="J327" i="5"/>
  <c r="I327" i="5"/>
  <c r="J290" i="5"/>
  <c r="L290" i="5" s="1"/>
  <c r="I290" i="5"/>
  <c r="K290" i="5" s="1"/>
  <c r="J286" i="5"/>
  <c r="L286" i="5" s="1"/>
  <c r="I286" i="5"/>
  <c r="K286" i="5" s="1"/>
  <c r="J261" i="5"/>
  <c r="I261" i="5"/>
  <c r="K261" i="5" s="1"/>
  <c r="J198" i="5"/>
  <c r="L198" i="5" s="1"/>
  <c r="I198" i="5"/>
  <c r="K198" i="5" s="1"/>
  <c r="J174" i="5"/>
  <c r="I174" i="5"/>
  <c r="K174" i="5" s="1"/>
  <c r="J151" i="5"/>
  <c r="N151" i="5" s="1"/>
  <c r="I151" i="5"/>
  <c r="J134" i="5"/>
  <c r="I134" i="5"/>
  <c r="K134" i="5" s="1"/>
  <c r="J100" i="5"/>
  <c r="I100" i="5"/>
  <c r="K100" i="5" s="1"/>
  <c r="J330" i="5"/>
  <c r="I330" i="5"/>
  <c r="K330" i="5" s="1"/>
  <c r="J312" i="5"/>
  <c r="L312" i="5" s="1"/>
  <c r="I312" i="5"/>
  <c r="K312" i="5" s="1"/>
  <c r="J305" i="5"/>
  <c r="L305" i="5" s="1"/>
  <c r="I305" i="5"/>
  <c r="K305" i="5" s="1"/>
  <c r="J335" i="5"/>
  <c r="I335" i="5"/>
  <c r="K335" i="5" s="1"/>
  <c r="J336" i="5"/>
  <c r="L336" i="5" s="1"/>
  <c r="I336" i="5"/>
  <c r="J300" i="5"/>
  <c r="L300" i="5" s="1"/>
  <c r="I300" i="5"/>
  <c r="K300" i="5" s="1"/>
  <c r="J281" i="5"/>
  <c r="I281" i="5"/>
  <c r="K281" i="5" s="1"/>
  <c r="J342" i="5"/>
  <c r="I342" i="5"/>
  <c r="K342" i="5" s="1"/>
  <c r="J321" i="5"/>
  <c r="I321" i="5"/>
  <c r="K321" i="5" s="1"/>
  <c r="J302" i="5"/>
  <c r="I302" i="5"/>
  <c r="J197" i="5"/>
  <c r="I197" i="5"/>
  <c r="K197" i="5" s="1"/>
  <c r="J179" i="5"/>
  <c r="L179" i="5" s="1"/>
  <c r="I179" i="5"/>
  <c r="K179" i="5" s="1"/>
  <c r="J169" i="5"/>
  <c r="L169" i="5" s="1"/>
  <c r="I169" i="5"/>
  <c r="K169" i="5" s="1"/>
  <c r="J143" i="5"/>
  <c r="N143" i="5" s="1"/>
  <c r="I143" i="5"/>
  <c r="K143" i="5" s="1"/>
  <c r="J129" i="5"/>
  <c r="I129" i="5"/>
  <c r="K129" i="5" s="1"/>
  <c r="J103" i="5"/>
  <c r="I103" i="5"/>
  <c r="K103" i="5" s="1"/>
  <c r="J102" i="5"/>
  <c r="L102" i="5" s="1"/>
  <c r="I102" i="5"/>
  <c r="K102" i="5" s="1"/>
  <c r="J52" i="5"/>
  <c r="I52" i="5"/>
  <c r="K52" i="5" s="1"/>
  <c r="J46" i="5"/>
  <c r="L46" i="5" s="1"/>
  <c r="I46" i="5"/>
  <c r="J28" i="5"/>
  <c r="I28" i="5"/>
  <c r="K28" i="5" s="1"/>
  <c r="J22" i="5"/>
  <c r="I22" i="5"/>
  <c r="K22" i="5" s="1"/>
  <c r="J13" i="5"/>
  <c r="I13" i="5"/>
  <c r="K13" i="5" s="1"/>
  <c r="J6" i="5"/>
  <c r="L6" i="5" s="1"/>
  <c r="I6" i="5"/>
  <c r="J270" i="5"/>
  <c r="I270" i="5"/>
  <c r="K270" i="5" s="1"/>
  <c r="J267" i="5"/>
  <c r="I267" i="5"/>
  <c r="J263" i="5"/>
  <c r="I263" i="5"/>
  <c r="K263" i="5" s="1"/>
  <c r="J252" i="5"/>
  <c r="L252" i="5" s="1"/>
  <c r="I252" i="5"/>
  <c r="K252" i="5" s="1"/>
  <c r="J192" i="5"/>
  <c r="I192" i="5"/>
  <c r="K192" i="5" s="1"/>
  <c r="J172" i="5"/>
  <c r="I172" i="5"/>
  <c r="K172" i="5" s="1"/>
  <c r="J150" i="5"/>
  <c r="L150" i="5" s="1"/>
  <c r="I150" i="5"/>
  <c r="J209" i="5"/>
  <c r="I209" i="5"/>
  <c r="J136" i="5"/>
  <c r="L136" i="5" s="1"/>
  <c r="I136" i="5"/>
  <c r="K136" i="5" s="1"/>
  <c r="J118" i="5"/>
  <c r="L118" i="5" s="1"/>
  <c r="I118" i="5"/>
  <c r="K118" i="5" s="1"/>
  <c r="J101" i="5"/>
  <c r="I101" i="5"/>
  <c r="K101" i="5" s="1"/>
  <c r="J218" i="5"/>
  <c r="I218" i="5"/>
  <c r="K218" i="5" s="1"/>
  <c r="J200" i="5"/>
  <c r="I200" i="5"/>
  <c r="K200" i="5" s="1"/>
  <c r="J173" i="5"/>
  <c r="I173" i="5"/>
  <c r="K173" i="5" s="1"/>
  <c r="J164" i="5"/>
  <c r="L164" i="5" s="1"/>
  <c r="I164" i="5"/>
  <c r="J256" i="5"/>
  <c r="L256" i="5" s="1"/>
  <c r="I256" i="5"/>
  <c r="K256" i="5" s="1"/>
  <c r="J241" i="5"/>
  <c r="I241" i="5"/>
  <c r="K241" i="5" s="1"/>
  <c r="J222" i="5"/>
  <c r="I222" i="5"/>
  <c r="K222" i="5" s="1"/>
  <c r="J265" i="5"/>
  <c r="L265" i="5" s="1"/>
  <c r="I265" i="5"/>
  <c r="K265" i="5" s="1"/>
  <c r="J271" i="5"/>
  <c r="I271" i="5"/>
  <c r="J240" i="5"/>
  <c r="I240" i="5"/>
  <c r="K240" i="5" s="1"/>
  <c r="J238" i="5"/>
  <c r="I238" i="5"/>
  <c r="K238" i="5" s="1"/>
  <c r="J190" i="5"/>
  <c r="I190" i="5"/>
  <c r="K190" i="5" s="1"/>
  <c r="J167" i="5"/>
  <c r="N167" i="5" s="1"/>
  <c r="I167" i="5"/>
  <c r="K167" i="5" s="1"/>
  <c r="J259" i="5"/>
  <c r="L259" i="5" s="1"/>
  <c r="I259" i="5"/>
  <c r="J148" i="5"/>
  <c r="L148" i="5" s="1"/>
  <c r="I148" i="5"/>
  <c r="K148" i="5" s="1"/>
  <c r="J144" i="5"/>
  <c r="I144" i="5"/>
  <c r="K144" i="5" s="1"/>
  <c r="J97" i="5"/>
  <c r="I97" i="5"/>
  <c r="K97" i="5" s="1"/>
  <c r="J303" i="5"/>
  <c r="I303" i="5"/>
  <c r="K303" i="5" s="1"/>
  <c r="J274" i="5"/>
  <c r="I274" i="5"/>
  <c r="K274" i="5" s="1"/>
  <c r="J243" i="5"/>
  <c r="I243" i="5"/>
  <c r="K243" i="5" s="1"/>
  <c r="J223" i="5"/>
  <c r="I223" i="5"/>
  <c r="K223" i="5" s="1"/>
  <c r="J195" i="5"/>
  <c r="L195" i="5" s="1"/>
  <c r="I195" i="5"/>
  <c r="K195" i="5" s="1"/>
  <c r="J180" i="5"/>
  <c r="I180" i="5"/>
  <c r="K180" i="5" s="1"/>
  <c r="J152" i="5"/>
  <c r="L152" i="5" s="1"/>
  <c r="I152" i="5"/>
  <c r="J137" i="5"/>
  <c r="I137" i="5"/>
  <c r="K137" i="5" s="1"/>
  <c r="J121" i="5"/>
  <c r="L121" i="5" s="1"/>
  <c r="I121" i="5"/>
  <c r="K121" i="5" s="1"/>
  <c r="J104" i="5"/>
  <c r="N104" i="5" s="1"/>
  <c r="I104" i="5"/>
  <c r="K104" i="5" s="1"/>
  <c r="J84" i="5"/>
  <c r="I84" i="5"/>
  <c r="K84" i="5" s="1"/>
  <c r="J70" i="5"/>
  <c r="L70" i="5" s="1"/>
  <c r="I70" i="5"/>
  <c r="K70" i="5" s="1"/>
  <c r="J61" i="5"/>
  <c r="I61" i="5"/>
  <c r="K61" i="5" s="1"/>
  <c r="J53" i="5"/>
  <c r="I53" i="5"/>
  <c r="J44" i="5"/>
  <c r="I44" i="5"/>
  <c r="K44" i="5" s="1"/>
  <c r="J35" i="5"/>
  <c r="I35" i="5"/>
  <c r="K35" i="5" s="1"/>
  <c r="J16" i="5"/>
  <c r="L16" i="5" s="1"/>
  <c r="I16" i="5"/>
  <c r="K16" i="5" s="1"/>
  <c r="J10" i="5"/>
  <c r="I10" i="5"/>
  <c r="K10" i="5" s="1"/>
  <c r="J7" i="5"/>
  <c r="L7" i="5" s="1"/>
  <c r="I7" i="5"/>
  <c r="K7" i="5" s="1"/>
  <c r="J269" i="5"/>
  <c r="I269" i="5"/>
  <c r="K269" i="5" s="1"/>
  <c r="J268" i="5"/>
  <c r="I268" i="5"/>
  <c r="K268" i="5" s="1"/>
  <c r="J324" i="5"/>
  <c r="N324" i="5" s="1"/>
  <c r="I324" i="5"/>
  <c r="J317" i="5"/>
  <c r="I317" i="5"/>
  <c r="J293" i="5"/>
  <c r="I293" i="5"/>
  <c r="K293" i="5" s="1"/>
  <c r="J288" i="5"/>
  <c r="L288" i="5" s="1"/>
  <c r="I288" i="5"/>
  <c r="K288" i="5" s="1"/>
  <c r="J313" i="5"/>
  <c r="I313" i="5"/>
  <c r="J297" i="5"/>
  <c r="I297" i="5"/>
  <c r="K297" i="5" s="1"/>
  <c r="J278" i="5"/>
  <c r="I278" i="5"/>
  <c r="K278" i="5" s="1"/>
  <c r="J187" i="5"/>
  <c r="I187" i="5"/>
  <c r="K187" i="5" s="1"/>
  <c r="J159" i="5"/>
  <c r="I159" i="5"/>
  <c r="K159" i="5" s="1"/>
  <c r="J214" i="5"/>
  <c r="L214" i="5" s="1"/>
  <c r="I214" i="5"/>
  <c r="K214" i="5" s="1"/>
  <c r="J127" i="5"/>
  <c r="L127" i="5" s="1"/>
  <c r="I127" i="5"/>
  <c r="K127" i="5" s="1"/>
  <c r="J188" i="5"/>
  <c r="I188" i="5"/>
  <c r="K188" i="5" s="1"/>
  <c r="J160" i="5"/>
  <c r="I160" i="5"/>
  <c r="K160" i="5" s="1"/>
  <c r="J215" i="5"/>
  <c r="I215" i="5"/>
  <c r="K215" i="5" s="1"/>
  <c r="J189" i="5"/>
  <c r="I189" i="5"/>
  <c r="K189" i="5" s="1"/>
  <c r="J161" i="5"/>
  <c r="I161" i="5"/>
  <c r="K161" i="5" s="1"/>
  <c r="J216" i="5"/>
  <c r="L216" i="5" s="1"/>
  <c r="I216" i="5"/>
  <c r="J128" i="5"/>
  <c r="I128" i="5"/>
  <c r="J186" i="5"/>
  <c r="L186" i="5" s="1"/>
  <c r="I186" i="5"/>
  <c r="J158" i="5"/>
  <c r="L158" i="5" s="1"/>
  <c r="I158" i="5"/>
  <c r="K158" i="5" s="1"/>
  <c r="J213" i="5"/>
  <c r="I213" i="5"/>
  <c r="J126" i="5"/>
  <c r="I126" i="5"/>
  <c r="K126" i="5" s="1"/>
  <c r="J185" i="5"/>
  <c r="L185" i="5" s="1"/>
  <c r="I185" i="5"/>
  <c r="K185" i="5" s="1"/>
  <c r="J157" i="5"/>
  <c r="L157" i="5" s="1"/>
  <c r="I157" i="5"/>
  <c r="J212" i="5"/>
  <c r="I212" i="5"/>
  <c r="K212" i="5" s="1"/>
  <c r="J125" i="5"/>
  <c r="L125" i="5" s="1"/>
  <c r="I125" i="5"/>
  <c r="K125" i="5" s="1"/>
  <c r="J183" i="5"/>
  <c r="I183" i="5"/>
  <c r="K183" i="5" s="1"/>
  <c r="J155" i="5"/>
  <c r="L155" i="5" s="1"/>
  <c r="I155" i="5"/>
  <c r="J210" i="5"/>
  <c r="I210" i="5"/>
  <c r="K210" i="5" s="1"/>
  <c r="J123" i="5"/>
  <c r="I123" i="5"/>
  <c r="K123" i="5" s="1"/>
  <c r="J184" i="5"/>
  <c r="I184" i="5"/>
  <c r="K184" i="5" s="1"/>
  <c r="J156" i="5"/>
  <c r="L156" i="5" s="1"/>
  <c r="I156" i="5"/>
  <c r="K156" i="5" s="1"/>
  <c r="J211" i="5"/>
  <c r="I211" i="5"/>
  <c r="K211" i="5" s="1"/>
  <c r="J124" i="5"/>
  <c r="N124" i="5" s="1"/>
  <c r="I124" i="5"/>
  <c r="K124" i="5" s="1"/>
  <c r="J315" i="5"/>
  <c r="N315" i="5" s="1"/>
  <c r="I315" i="5"/>
  <c r="K315" i="5" s="1"/>
  <c r="J298" i="5"/>
  <c r="L298" i="5" s="1"/>
  <c r="I298" i="5"/>
  <c r="K298" i="5" s="1"/>
  <c r="J279" i="5"/>
  <c r="I279" i="5"/>
  <c r="K279" i="5" s="1"/>
  <c r="J226" i="5"/>
  <c r="I226" i="5"/>
  <c r="K226" i="5" s="1"/>
  <c r="J225" i="5"/>
  <c r="L225" i="5" s="1"/>
  <c r="I225" i="5"/>
  <c r="K225" i="5" s="1"/>
  <c r="J260" i="5"/>
  <c r="L260" i="5" s="1"/>
  <c r="I260" i="5"/>
  <c r="K260" i="5" s="1"/>
  <c r="J234" i="5"/>
  <c r="L234" i="5" s="1"/>
  <c r="I234" i="5"/>
  <c r="K234" i="5" s="1"/>
  <c r="J343" i="5"/>
  <c r="I343" i="5"/>
  <c r="K343" i="5" s="1"/>
  <c r="J325" i="5"/>
  <c r="L325" i="5" s="1"/>
  <c r="I325" i="5"/>
  <c r="K325" i="5" s="1"/>
  <c r="J323" i="5"/>
  <c r="I323" i="5"/>
  <c r="K323" i="5" s="1"/>
  <c r="J301" i="5"/>
  <c r="I301" i="5"/>
  <c r="K301" i="5" s="1"/>
  <c r="J340" i="5"/>
  <c r="L340" i="5" s="1"/>
  <c r="I340" i="5"/>
  <c r="K340" i="5" s="1"/>
  <c r="J331" i="5"/>
  <c r="N331" i="5" s="1"/>
  <c r="I331" i="5"/>
  <c r="K331" i="5" s="1"/>
  <c r="J311" i="5"/>
  <c r="L311" i="5" s="1"/>
  <c r="I311" i="5"/>
  <c r="K311" i="5" s="1"/>
  <c r="J304" i="5"/>
  <c r="I304" i="5"/>
  <c r="K304" i="5" s="1"/>
  <c r="J284" i="5"/>
  <c r="L284" i="5" s="1"/>
  <c r="I284" i="5"/>
  <c r="K284" i="5" s="1"/>
  <c r="J163" i="5"/>
  <c r="L163" i="5" s="1"/>
  <c r="I163" i="5"/>
  <c r="K163" i="5" s="1"/>
  <c r="J196" i="5"/>
  <c r="I196" i="5"/>
  <c r="K196" i="5" s="1"/>
  <c r="J182" i="5"/>
  <c r="N182" i="5" s="1"/>
  <c r="I182" i="5"/>
  <c r="K182" i="5" s="1"/>
  <c r="J153" i="5"/>
  <c r="I153" i="5"/>
  <c r="K153" i="5" s="1"/>
  <c r="J139" i="5"/>
  <c r="N139" i="5" s="1"/>
  <c r="I139" i="5"/>
  <c r="K139" i="5" s="1"/>
  <c r="J122" i="5"/>
  <c r="N122" i="5" s="1"/>
  <c r="I122" i="5"/>
  <c r="K122" i="5" s="1"/>
  <c r="J105" i="5"/>
  <c r="I105" i="5"/>
  <c r="K105" i="5" s="1"/>
  <c r="J85" i="5"/>
  <c r="L85" i="5" s="1"/>
  <c r="I85" i="5"/>
  <c r="K85" i="5" s="1"/>
  <c r="J72" i="5"/>
  <c r="I72" i="5"/>
  <c r="K72" i="5" s="1"/>
  <c r="J62" i="5"/>
  <c r="L62" i="5" s="1"/>
  <c r="I62" i="5"/>
  <c r="K62" i="5" s="1"/>
  <c r="J54" i="5"/>
  <c r="I54" i="5"/>
  <c r="K54" i="5" s="1"/>
  <c r="J45" i="5"/>
  <c r="I45" i="5"/>
  <c r="J36" i="5"/>
  <c r="I36" i="5"/>
  <c r="K36" i="5" s="1"/>
  <c r="J17" i="5"/>
  <c r="I17" i="5"/>
  <c r="K17" i="5" s="1"/>
  <c r="J12" i="5"/>
  <c r="I12" i="5"/>
  <c r="K12" i="5" s="1"/>
  <c r="J8" i="5"/>
  <c r="I8" i="5"/>
  <c r="K8" i="5" s="1"/>
  <c r="J194" i="5"/>
  <c r="L194" i="5" s="1"/>
  <c r="I194" i="5"/>
  <c r="K194" i="5" s="1"/>
  <c r="J178" i="5"/>
  <c r="I178" i="5"/>
  <c r="J166" i="5"/>
  <c r="L166" i="5" s="1"/>
  <c r="I166" i="5"/>
  <c r="K166" i="5" s="1"/>
  <c r="J142" i="5"/>
  <c r="N142" i="5" s="1"/>
  <c r="I142" i="5"/>
  <c r="K142" i="5" s="1"/>
  <c r="J130" i="5"/>
  <c r="I130" i="5"/>
  <c r="J108" i="5"/>
  <c r="I108" i="5"/>
  <c r="J147" i="5"/>
  <c r="N147" i="5" s="1"/>
  <c r="I147" i="5"/>
  <c r="K147" i="5" s="1"/>
  <c r="J86" i="5"/>
  <c r="N86" i="5" s="1"/>
  <c r="I86" i="5"/>
  <c r="K86" i="5" s="1"/>
  <c r="J78" i="5"/>
  <c r="L78" i="5" s="1"/>
  <c r="I78" i="5"/>
  <c r="K78" i="5" s="1"/>
  <c r="J66" i="5"/>
  <c r="N66" i="5" s="1"/>
  <c r="I66" i="5"/>
  <c r="K66" i="5" s="1"/>
  <c r="J96" i="5"/>
  <c r="L96" i="5" s="1"/>
  <c r="I96" i="5"/>
  <c r="K96" i="5" s="1"/>
  <c r="J56" i="5"/>
  <c r="I56" i="5"/>
  <c r="K56" i="5" s="1"/>
  <c r="J47" i="5"/>
  <c r="N47" i="5" s="1"/>
  <c r="I47" i="5"/>
  <c r="K47" i="5" s="1"/>
  <c r="J29" i="5"/>
  <c r="I29" i="5"/>
  <c r="K29" i="5" s="1"/>
  <c r="J58" i="5"/>
  <c r="I58" i="5"/>
  <c r="J18" i="5"/>
  <c r="L18" i="5" s="1"/>
  <c r="I18" i="5"/>
  <c r="K18" i="5" s="1"/>
  <c r="J11" i="5"/>
  <c r="L11" i="5" s="1"/>
  <c r="I11" i="5"/>
  <c r="K11" i="5" s="1"/>
  <c r="J5" i="5"/>
  <c r="L5" i="5" s="1"/>
  <c r="I5" i="5"/>
  <c r="K5" i="5" s="1"/>
  <c r="J20" i="5"/>
  <c r="I20" i="5"/>
  <c r="K20" i="5" s="1"/>
  <c r="J206" i="5"/>
  <c r="N206" i="5" s="1"/>
  <c r="I206" i="5"/>
  <c r="K206" i="5" s="1"/>
  <c r="J113" i="5"/>
  <c r="I113" i="5"/>
  <c r="K113" i="5" s="1"/>
  <c r="J90" i="5"/>
  <c r="L90" i="5" s="1"/>
  <c r="I90" i="5"/>
  <c r="K90" i="5" s="1"/>
  <c r="J75" i="5"/>
  <c r="L75" i="5" s="1"/>
  <c r="I75" i="5"/>
  <c r="J208" i="5"/>
  <c r="I208" i="5"/>
  <c r="K208" i="5" s="1"/>
  <c r="J115" i="5"/>
  <c r="N115" i="5" s="1"/>
  <c r="I115" i="5"/>
  <c r="K115" i="5" s="1"/>
  <c r="J77" i="5"/>
  <c r="L77" i="5" s="1"/>
  <c r="I77" i="5"/>
  <c r="K77" i="5" s="1"/>
  <c r="J204" i="5"/>
  <c r="N204" i="5" s="1"/>
  <c r="I204" i="5"/>
  <c r="K204" i="5" s="1"/>
  <c r="J111" i="5"/>
  <c r="L111" i="5" s="1"/>
  <c r="I111" i="5"/>
  <c r="K111" i="5" s="1"/>
  <c r="J88" i="5"/>
  <c r="L88" i="5" s="1"/>
  <c r="I88" i="5"/>
  <c r="K88" i="5" s="1"/>
  <c r="J73" i="5"/>
  <c r="L73" i="5" s="1"/>
  <c r="I73" i="5"/>
  <c r="J207" i="5"/>
  <c r="L207" i="5" s="1"/>
  <c r="I207" i="5"/>
  <c r="K207" i="5" s="1"/>
  <c r="J114" i="5"/>
  <c r="I114" i="5"/>
  <c r="K114" i="5" s="1"/>
  <c r="J91" i="5"/>
  <c r="N91" i="5" s="1"/>
  <c r="I91" i="5"/>
  <c r="K91" i="5" s="1"/>
  <c r="J76" i="5"/>
  <c r="I76" i="5"/>
  <c r="K76" i="5" s="1"/>
  <c r="J205" i="5"/>
  <c r="N205" i="5" s="1"/>
  <c r="I205" i="5"/>
  <c r="K205" i="5" s="1"/>
  <c r="J112" i="5"/>
  <c r="I112" i="5"/>
  <c r="K112" i="5" s="1"/>
  <c r="J89" i="5"/>
  <c r="N89" i="5" s="1"/>
  <c r="I89" i="5"/>
  <c r="J74" i="5"/>
  <c r="L74" i="5" s="1"/>
  <c r="I74" i="5"/>
  <c r="J262" i="5"/>
  <c r="I262" i="5"/>
  <c r="J273" i="5"/>
  <c r="L273" i="5" s="1"/>
  <c r="I273" i="5"/>
  <c r="K273" i="5" s="1"/>
  <c r="J250" i="5"/>
  <c r="L250" i="5" s="1"/>
  <c r="I250" i="5"/>
  <c r="K250" i="5" s="1"/>
  <c r="J247" i="5"/>
  <c r="L247" i="5" s="1"/>
  <c r="I247" i="5"/>
  <c r="K247" i="5" s="1"/>
  <c r="J219" i="5"/>
  <c r="I219" i="5"/>
  <c r="K219" i="5" s="1"/>
  <c r="J191" i="5"/>
  <c r="I191" i="5"/>
  <c r="J171" i="5"/>
  <c r="L171" i="5" s="1"/>
  <c r="I171" i="5"/>
  <c r="K171" i="5" s="1"/>
  <c r="J149" i="5"/>
  <c r="I149" i="5"/>
  <c r="K149" i="5" s="1"/>
  <c r="J203" i="5"/>
  <c r="I203" i="5"/>
  <c r="J133" i="5"/>
  <c r="L133" i="5" s="1"/>
  <c r="I133" i="5"/>
  <c r="K133" i="5" s="1"/>
  <c r="J132" i="5"/>
  <c r="N132" i="5" s="1"/>
  <c r="I132" i="5"/>
  <c r="K132" i="5" s="1"/>
  <c r="J99" i="5"/>
  <c r="L99" i="5" s="1"/>
  <c r="I99" i="5"/>
  <c r="K99" i="5" s="1"/>
  <c r="J94" i="5"/>
  <c r="I94" i="5"/>
  <c r="K94" i="5" s="1"/>
  <c r="J83" i="5"/>
  <c r="L83" i="5" s="1"/>
  <c r="I83" i="5"/>
  <c r="J71" i="5"/>
  <c r="N71" i="5" s="1"/>
  <c r="I71" i="5"/>
  <c r="K71" i="5" s="1"/>
  <c r="J64" i="5"/>
  <c r="L64" i="5" s="1"/>
  <c r="I64" i="5"/>
  <c r="K64" i="5" s="1"/>
  <c r="J51" i="5"/>
  <c r="I51" i="5"/>
  <c r="K51" i="5" s="1"/>
  <c r="J40" i="5"/>
  <c r="I40" i="5"/>
  <c r="K40" i="5" s="1"/>
  <c r="J32" i="5"/>
  <c r="I32" i="5"/>
  <c r="K32" i="5" s="1"/>
  <c r="J26" i="5"/>
  <c r="I26" i="5"/>
  <c r="K26" i="5" s="1"/>
  <c r="J21" i="5"/>
  <c r="L21" i="5" s="1"/>
  <c r="I21" i="5"/>
  <c r="K21" i="5" s="1"/>
  <c r="J14" i="5"/>
  <c r="I14" i="5"/>
  <c r="J4" i="5"/>
  <c r="N4" i="5" s="1"/>
  <c r="I4" i="5"/>
  <c r="K4" i="5" s="1"/>
  <c r="J253" i="5"/>
  <c r="I253" i="5"/>
  <c r="K253" i="5" s="1"/>
  <c r="J235" i="5"/>
  <c r="I235" i="5"/>
  <c r="K235" i="5" s="1"/>
  <c r="J237" i="5"/>
  <c r="I237" i="5"/>
  <c r="K237" i="5" s="1"/>
  <c r="J328" i="5"/>
  <c r="L328" i="5" s="1"/>
  <c r="I328" i="5"/>
  <c r="K328" i="5" s="1"/>
  <c r="J314" i="5"/>
  <c r="L314" i="5" s="1"/>
  <c r="I314" i="5"/>
  <c r="K314" i="5" s="1"/>
  <c r="J296" i="5"/>
  <c r="L296" i="5" s="1"/>
  <c r="I296" i="5"/>
  <c r="K296" i="5" s="1"/>
  <c r="J277" i="5"/>
  <c r="I277" i="5"/>
  <c r="K277" i="5" s="1"/>
  <c r="J224" i="5"/>
  <c r="I224" i="5"/>
  <c r="K224" i="5" s="1"/>
  <c r="J309" i="5"/>
  <c r="N309" i="5" s="1"/>
  <c r="I309" i="5"/>
  <c r="K309" i="5" s="1"/>
  <c r="J291" i="5"/>
  <c r="N291" i="5" s="1"/>
  <c r="I291" i="5"/>
  <c r="K291" i="5" s="1"/>
  <c r="J257" i="5"/>
  <c r="L257" i="5" s="1"/>
  <c r="I257" i="5"/>
  <c r="J245" i="5"/>
  <c r="L245" i="5" s="1"/>
  <c r="I245" i="5"/>
  <c r="K245" i="5" s="1"/>
  <c r="J236" i="5"/>
  <c r="L236" i="5" s="1"/>
  <c r="I236" i="5"/>
  <c r="K236" i="5" s="1"/>
  <c r="J341" i="5"/>
  <c r="N341" i="5" s="1"/>
  <c r="I341" i="5"/>
  <c r="K341" i="5" s="1"/>
  <c r="J329" i="5"/>
  <c r="I329" i="5"/>
  <c r="K329" i="5" s="1"/>
  <c r="J320" i="5"/>
  <c r="L320" i="5" s="1"/>
  <c r="I320" i="5"/>
  <c r="K320" i="5" s="1"/>
  <c r="J295" i="5"/>
  <c r="I295" i="5"/>
  <c r="K295" i="5" s="1"/>
  <c r="J276" i="5"/>
  <c r="N276" i="5" s="1"/>
  <c r="I276" i="5"/>
  <c r="K276" i="5" s="1"/>
  <c r="J228" i="5"/>
  <c r="L228" i="5" s="1"/>
  <c r="I228" i="5"/>
  <c r="K228" i="5" s="1"/>
  <c r="J233" i="5"/>
  <c r="L233" i="5" s="1"/>
  <c r="I233" i="5"/>
  <c r="K233" i="5" s="1"/>
  <c r="J177" i="5"/>
  <c r="I177" i="5"/>
  <c r="K177" i="5" s="1"/>
  <c r="J109" i="5"/>
  <c r="N109" i="5" s="1"/>
  <c r="I109" i="5"/>
  <c r="K109" i="5" s="1"/>
  <c r="J65" i="5"/>
  <c r="I65" i="5"/>
  <c r="K65" i="5" s="1"/>
  <c r="J41" i="5"/>
  <c r="L41" i="5" s="1"/>
  <c r="I41" i="5"/>
  <c r="J37" i="5"/>
  <c r="I37" i="5"/>
  <c r="K37" i="5" s="1"/>
  <c r="J266" i="5"/>
  <c r="N266" i="5" s="1"/>
  <c r="I266" i="5"/>
  <c r="K266" i="5" s="1"/>
  <c r="J264" i="5"/>
  <c r="L264" i="5" s="1"/>
  <c r="I264" i="5"/>
  <c r="K264" i="5" s="1"/>
  <c r="J246" i="5"/>
  <c r="L246" i="5" s="1"/>
  <c r="I246" i="5"/>
  <c r="K246" i="5" s="1"/>
  <c r="J231" i="5"/>
  <c r="L231" i="5" s="1"/>
  <c r="I231" i="5"/>
  <c r="K231" i="5" s="1"/>
  <c r="J193" i="5"/>
  <c r="N193" i="5" s="1"/>
  <c r="I193" i="5"/>
  <c r="K193" i="5" s="1"/>
  <c r="J176" i="5"/>
  <c r="L176" i="5" s="1"/>
  <c r="I176" i="5"/>
  <c r="K176" i="5" s="1"/>
  <c r="J162" i="5"/>
  <c r="L162" i="5" s="1"/>
  <c r="I162" i="5"/>
  <c r="J217" i="5"/>
  <c r="I217" i="5"/>
  <c r="J135" i="5"/>
  <c r="N135" i="5" s="1"/>
  <c r="I135" i="5"/>
  <c r="J98" i="5"/>
  <c r="I98" i="5"/>
  <c r="K98" i="5" s="1"/>
  <c r="J87" i="5"/>
  <c r="N87" i="5" s="1"/>
  <c r="I87" i="5"/>
  <c r="J63" i="5"/>
  <c r="I63" i="5"/>
  <c r="J50" i="5"/>
  <c r="I50" i="5"/>
  <c r="K50" i="5" s="1"/>
  <c r="J38" i="5"/>
  <c r="N38" i="5" s="1"/>
  <c r="I38" i="5"/>
  <c r="K38" i="5" s="1"/>
  <c r="J31" i="5"/>
  <c r="I31" i="5"/>
  <c r="K31" i="5" s="1"/>
  <c r="J19" i="5"/>
  <c r="I19" i="5"/>
  <c r="J15" i="5"/>
  <c r="I15" i="5"/>
  <c r="J2" i="5"/>
  <c r="I2" i="5"/>
  <c r="K2" i="5" s="1"/>
  <c r="J251" i="5"/>
  <c r="N251" i="5" s="1"/>
  <c r="I251" i="5"/>
  <c r="K251" i="5" s="1"/>
  <c r="J248" i="5"/>
  <c r="L248" i="5" s="1"/>
  <c r="I248" i="5"/>
  <c r="J230" i="5"/>
  <c r="I230" i="5"/>
  <c r="K230" i="5" s="1"/>
  <c r="J201" i="5"/>
  <c r="L201" i="5" s="1"/>
  <c r="I201" i="5"/>
  <c r="K201" i="5" s="1"/>
  <c r="J170" i="5"/>
  <c r="I170" i="5"/>
  <c r="K170" i="5" s="1"/>
  <c r="J165" i="5"/>
  <c r="L165" i="5" s="1"/>
  <c r="I165" i="5"/>
  <c r="K165" i="5" s="1"/>
  <c r="J138" i="5"/>
  <c r="I138" i="5"/>
  <c r="K138" i="5" s="1"/>
  <c r="J119" i="5"/>
  <c r="L119" i="5" s="1"/>
  <c r="I119" i="5"/>
  <c r="K119" i="5" s="1"/>
  <c r="J107" i="5"/>
  <c r="I107" i="5"/>
  <c r="K107" i="5" s="1"/>
  <c r="J79" i="5"/>
  <c r="I79" i="5"/>
  <c r="K79" i="5" s="1"/>
  <c r="J67" i="5"/>
  <c r="I67" i="5"/>
  <c r="K67" i="5" s="1"/>
  <c r="J55" i="5"/>
  <c r="N55" i="5" s="1"/>
  <c r="I55" i="5"/>
  <c r="K55" i="5" s="1"/>
  <c r="J42" i="5"/>
  <c r="I42" i="5"/>
  <c r="K42" i="5" s="1"/>
  <c r="J33" i="5"/>
  <c r="I33" i="5"/>
  <c r="K33" i="5" s="1"/>
  <c r="J57" i="5"/>
  <c r="I57" i="5"/>
  <c r="K57" i="5" s="1"/>
  <c r="J258" i="5"/>
  <c r="I258" i="5"/>
  <c r="J249" i="5"/>
  <c r="L249" i="5" s="1"/>
  <c r="I249" i="5"/>
  <c r="J220" i="5"/>
  <c r="I220" i="5"/>
  <c r="K220" i="5" s="1"/>
  <c r="J202" i="5"/>
  <c r="I202" i="5"/>
  <c r="K202" i="5" s="1"/>
  <c r="J199" i="5"/>
  <c r="I199" i="5"/>
  <c r="K199" i="5" s="1"/>
  <c r="J175" i="5"/>
  <c r="I175" i="5"/>
  <c r="K175" i="5" s="1"/>
  <c r="J154" i="5"/>
  <c r="I154" i="5"/>
  <c r="K154" i="5" s="1"/>
  <c r="J141" i="5"/>
  <c r="I141" i="5"/>
  <c r="K141" i="5" s="1"/>
  <c r="J131" i="5"/>
  <c r="L131" i="5" s="1"/>
  <c r="I131" i="5"/>
  <c r="J110" i="5"/>
  <c r="I110" i="5"/>
  <c r="K110" i="5" s="1"/>
  <c r="J95" i="5"/>
  <c r="L95" i="5" s="1"/>
  <c r="I95" i="5"/>
  <c r="K95" i="5" s="1"/>
  <c r="J69" i="5"/>
  <c r="L69" i="5" s="1"/>
  <c r="I69" i="5"/>
  <c r="K69" i="5" s="1"/>
  <c r="J60" i="5"/>
  <c r="I60" i="5"/>
  <c r="J49" i="5"/>
  <c r="I49" i="5"/>
  <c r="K49" i="5" s="1"/>
  <c r="J43" i="5"/>
  <c r="I43" i="5"/>
  <c r="J30" i="5"/>
  <c r="I30" i="5"/>
  <c r="K30" i="5" s="1"/>
  <c r="J25" i="5"/>
  <c r="L25" i="5" s="1"/>
  <c r="I25" i="5"/>
  <c r="K25" i="5" s="1"/>
  <c r="J23" i="5"/>
  <c r="I23" i="5"/>
  <c r="K23" i="5" s="1"/>
  <c r="J9" i="5"/>
  <c r="L9" i="5" s="1"/>
  <c r="I9" i="5"/>
  <c r="J3" i="5"/>
  <c r="I3" i="5"/>
  <c r="K3" i="5" s="1"/>
  <c r="J322" i="5"/>
  <c r="I322" i="5"/>
  <c r="K322" i="5" s="1"/>
  <c r="J299" i="5"/>
  <c r="L299" i="5" s="1"/>
  <c r="I299" i="5"/>
  <c r="K299" i="5" s="1"/>
  <c r="J282" i="5"/>
  <c r="L282" i="5" s="1"/>
  <c r="I282" i="5"/>
  <c r="K282" i="5" s="1"/>
  <c r="J338" i="5"/>
  <c r="I338" i="5"/>
  <c r="K338" i="5" s="1"/>
  <c r="J289" i="5"/>
  <c r="L289" i="5" s="1"/>
  <c r="I289" i="5"/>
  <c r="K289" i="5" s="1"/>
  <c r="J275" i="5"/>
  <c r="I275" i="5"/>
  <c r="K275" i="5" s="1"/>
  <c r="J308" i="5"/>
  <c r="L308" i="5" s="1"/>
  <c r="I308" i="5"/>
  <c r="K308" i="5" s="1"/>
  <c r="J272" i="5"/>
  <c r="I272" i="5"/>
  <c r="K272" i="5" s="1"/>
  <c r="J239" i="5"/>
  <c r="I239" i="5"/>
  <c r="K239" i="5" s="1"/>
  <c r="J232" i="5"/>
  <c r="L232" i="5" s="1"/>
  <c r="I232" i="5"/>
  <c r="K232" i="5" s="1"/>
  <c r="J227" i="5"/>
  <c r="L227" i="5" s="1"/>
  <c r="I227" i="5"/>
  <c r="J254" i="5"/>
  <c r="I254" i="5"/>
  <c r="K254" i="5" s="1"/>
  <c r="J229" i="5"/>
  <c r="L229" i="5" s="1"/>
  <c r="I229" i="5"/>
  <c r="K229" i="5" s="1"/>
  <c r="J181" i="5"/>
  <c r="I181" i="5"/>
  <c r="K181" i="5" s="1"/>
  <c r="J168" i="5"/>
  <c r="I168" i="5"/>
  <c r="K168" i="5" s="1"/>
  <c r="J140" i="5"/>
  <c r="I140" i="5"/>
  <c r="K140" i="5" s="1"/>
  <c r="J120" i="5"/>
  <c r="I120" i="5"/>
  <c r="K120" i="5" s="1"/>
  <c r="J106" i="5"/>
  <c r="L106" i="5" s="1"/>
  <c r="I106" i="5"/>
  <c r="K106" i="5" s="1"/>
  <c r="J82" i="5"/>
  <c r="I82" i="5"/>
  <c r="K82" i="5" s="1"/>
  <c r="J68" i="5"/>
  <c r="I68" i="5"/>
  <c r="K68" i="5" s="1"/>
  <c r="J59" i="5"/>
  <c r="N59" i="5" s="1"/>
  <c r="I59" i="5"/>
  <c r="K59" i="5" s="1"/>
  <c r="J39" i="5"/>
  <c r="I39" i="5"/>
  <c r="K39" i="5" s="1"/>
  <c r="J27" i="5"/>
  <c r="I27" i="5"/>
  <c r="K27" i="5" s="1"/>
  <c r="J24" i="5"/>
  <c r="N24" i="5" s="1"/>
  <c r="I24" i="5"/>
  <c r="K24" i="5" s="1"/>
  <c r="J48" i="5"/>
  <c r="L48" i="5" s="1"/>
  <c r="I48" i="5"/>
  <c r="K48" i="5" s="1"/>
  <c r="J34" i="5"/>
  <c r="L34" i="5" s="1"/>
  <c r="I34" i="5"/>
  <c r="K34" i="5" s="1"/>
  <c r="J344" i="5"/>
  <c r="I344" i="5"/>
  <c r="K344" i="5" s="1"/>
  <c r="J326" i="5"/>
  <c r="N326" i="5" s="1"/>
  <c r="I326" i="5"/>
  <c r="K326" i="5" s="1"/>
  <c r="J319" i="5"/>
  <c r="L319" i="5" s="1"/>
  <c r="I319" i="5"/>
  <c r="K319" i="5" s="1"/>
  <c r="J307" i="5"/>
  <c r="L307" i="5" s="1"/>
  <c r="I307" i="5"/>
  <c r="K307" i="5" s="1"/>
  <c r="J280" i="5"/>
  <c r="I280" i="5"/>
  <c r="K280" i="5" s="1"/>
  <c r="Q45" i="16"/>
  <c r="P45" i="16"/>
  <c r="Q44" i="16"/>
  <c r="P44" i="16"/>
  <c r="M42" i="16"/>
  <c r="N42" i="16" s="1"/>
  <c r="J42" i="16"/>
  <c r="M39" i="16"/>
  <c r="N39" i="16" s="1"/>
  <c r="J39" i="16"/>
  <c r="L39" i="16" s="1"/>
  <c r="Q38" i="16"/>
  <c r="P38" i="16"/>
  <c r="Q37" i="16"/>
  <c r="P37" i="16"/>
  <c r="Q36" i="16"/>
  <c r="P36" i="16"/>
  <c r="Q35" i="16"/>
  <c r="P35" i="16"/>
  <c r="Q34" i="16"/>
  <c r="P34" i="16"/>
  <c r="Q33" i="16"/>
  <c r="P33" i="16"/>
  <c r="Q32" i="16"/>
  <c r="P32" i="16"/>
  <c r="Q31" i="16"/>
  <c r="P31" i="16"/>
  <c r="Q30" i="16"/>
  <c r="P30" i="16"/>
  <c r="Q29" i="16"/>
  <c r="P29" i="16"/>
  <c r="Q28" i="16"/>
  <c r="P28" i="16"/>
  <c r="Q27" i="16"/>
  <c r="P27" i="16"/>
  <c r="Q26" i="16"/>
  <c r="P26" i="16"/>
  <c r="Q25" i="16"/>
  <c r="P25" i="16"/>
  <c r="Q24" i="16"/>
  <c r="P24" i="16"/>
  <c r="Q23" i="16"/>
  <c r="P23" i="16"/>
  <c r="Q22" i="16"/>
  <c r="P22" i="16"/>
  <c r="Q21" i="16"/>
  <c r="P21" i="16"/>
  <c r="Q20" i="16"/>
  <c r="P20" i="16"/>
  <c r="Q19" i="16"/>
  <c r="P19" i="16"/>
  <c r="Q18" i="16"/>
  <c r="P18" i="16"/>
  <c r="Q17" i="16"/>
  <c r="P17" i="16"/>
  <c r="M16" i="16"/>
  <c r="N16" i="16" s="1"/>
  <c r="J16" i="16"/>
  <c r="K16" i="16" s="1"/>
  <c r="Q15" i="16"/>
  <c r="P15" i="16"/>
  <c r="Q14" i="16"/>
  <c r="P14" i="16"/>
  <c r="Q13" i="16"/>
  <c r="P13" i="16"/>
  <c r="Q12" i="16"/>
  <c r="P12" i="16"/>
  <c r="Q10" i="16"/>
  <c r="P10" i="16"/>
  <c r="Q9" i="16"/>
  <c r="P9" i="16"/>
  <c r="Q8" i="16"/>
  <c r="P8" i="16"/>
  <c r="Q7" i="16"/>
  <c r="P7" i="16"/>
  <c r="Q6" i="16"/>
  <c r="P6" i="16"/>
  <c r="Q5" i="16"/>
  <c r="P5" i="16"/>
  <c r="Q4" i="16"/>
  <c r="P4" i="16"/>
  <c r="Q3" i="16"/>
  <c r="P3" i="16"/>
  <c r="Q2" i="16"/>
  <c r="P2" i="16"/>
  <c r="S163" i="5"/>
  <c r="L16" i="16"/>
  <c r="N378" i="5"/>
  <c r="O42" i="16" l="1"/>
  <c r="O39" i="16"/>
  <c r="Z31" i="5"/>
  <c r="N166" i="5"/>
  <c r="O166" i="5" s="1"/>
  <c r="L402" i="5"/>
  <c r="M402" i="5" s="1"/>
  <c r="Z5" i="5"/>
  <c r="Z7" i="5"/>
  <c r="Z9" i="5"/>
  <c r="L71" i="5"/>
  <c r="M71" i="5" s="1"/>
  <c r="Z166" i="5"/>
  <c r="N156" i="5"/>
  <c r="O156" i="5" s="1"/>
  <c r="N296" i="5"/>
  <c r="O296" i="5" s="1"/>
  <c r="N41" i="5"/>
  <c r="O41" i="5" s="1"/>
  <c r="N186" i="5"/>
  <c r="O186" i="5" s="1"/>
  <c r="L142" i="5"/>
  <c r="M142" i="5" s="1"/>
  <c r="L124" i="5"/>
  <c r="M124" i="5" s="1"/>
  <c r="N233" i="5"/>
  <c r="O233" i="5" s="1"/>
  <c r="L452" i="5"/>
  <c r="M452" i="5" s="1"/>
  <c r="O384" i="5"/>
  <c r="K39" i="16"/>
  <c r="L87" i="5"/>
  <c r="M87" i="5" s="1"/>
  <c r="N62" i="5"/>
  <c r="O62" i="5" s="1"/>
  <c r="M216" i="5"/>
  <c r="Z14" i="5"/>
  <c r="Z16" i="5"/>
  <c r="Z21" i="5"/>
  <c r="Z23" i="5"/>
  <c r="Z25" i="5"/>
  <c r="Z27" i="5"/>
  <c r="Z29" i="5"/>
  <c r="Z33" i="5"/>
  <c r="Z35" i="5"/>
  <c r="Z63" i="5"/>
  <c r="Z67" i="5"/>
  <c r="Z71" i="5"/>
  <c r="Z78" i="5"/>
  <c r="Z107" i="5"/>
  <c r="Z130" i="5"/>
  <c r="Z132" i="5"/>
  <c r="Z138" i="5"/>
  <c r="Z198" i="5"/>
  <c r="Z200" i="5"/>
  <c r="Z202" i="5"/>
  <c r="Z220" i="5"/>
  <c r="Z232" i="5"/>
  <c r="Z236" i="5"/>
  <c r="Z248" i="5"/>
  <c r="Z258" i="5"/>
  <c r="Z260" i="5"/>
  <c r="Z264" i="5"/>
  <c r="Z268" i="5"/>
  <c r="L147" i="5"/>
  <c r="M147" i="5" s="1"/>
  <c r="N246" i="5"/>
  <c r="O246" i="5" s="1"/>
  <c r="O16" i="16"/>
  <c r="N260" i="5"/>
  <c r="L309" i="5"/>
  <c r="M309" i="5" s="1"/>
  <c r="N426" i="5"/>
  <c r="O426" i="5" s="1"/>
  <c r="O372" i="5"/>
  <c r="O418" i="5"/>
  <c r="Z2" i="5"/>
  <c r="Z4" i="5"/>
  <c r="Z6" i="5"/>
  <c r="Z8" i="5"/>
  <c r="L66" i="5"/>
  <c r="M66" i="5" s="1"/>
  <c r="N64" i="5"/>
  <c r="O64" i="5" s="1"/>
  <c r="Z227" i="5"/>
  <c r="Z229" i="5"/>
  <c r="Z233" i="5"/>
  <c r="N236" i="5"/>
  <c r="O236" i="5" s="1"/>
  <c r="N96" i="5"/>
  <c r="O96" i="5" s="1"/>
  <c r="N340" i="5"/>
  <c r="O340" i="5" s="1"/>
  <c r="M434" i="5"/>
  <c r="L341" i="5"/>
  <c r="M341" i="5" s="1"/>
  <c r="N85" i="5"/>
  <c r="O85" i="5" s="1"/>
  <c r="N284" i="5"/>
  <c r="O284" i="5" s="1"/>
  <c r="L204" i="5"/>
  <c r="M204" i="5" s="1"/>
  <c r="N311" i="5"/>
  <c r="O311" i="5" s="1"/>
  <c r="N171" i="5"/>
  <c r="O171" i="5" s="1"/>
  <c r="M432" i="5"/>
  <c r="N21" i="5"/>
  <c r="O21" i="5" s="1"/>
  <c r="N78" i="5"/>
  <c r="N216" i="5"/>
  <c r="O216" i="5" s="1"/>
  <c r="O142" i="5"/>
  <c r="Z10" i="5"/>
  <c r="Z22" i="5"/>
  <c r="Z34" i="5"/>
  <c r="Z70" i="5"/>
  <c r="Z178" i="5"/>
  <c r="Z192" i="5"/>
  <c r="Z199" i="5"/>
  <c r="Z219" i="5"/>
  <c r="Z223" i="5"/>
  <c r="Z237" i="5"/>
  <c r="Z239" i="5"/>
  <c r="Z247" i="5"/>
  <c r="Z269" i="5"/>
  <c r="O439" i="5"/>
  <c r="O386" i="5"/>
  <c r="O432" i="5"/>
  <c r="L439" i="5"/>
  <c r="M439" i="5" s="1"/>
  <c r="L135" i="5"/>
  <c r="M135" i="5" s="1"/>
  <c r="O468" i="5"/>
  <c r="L205" i="5"/>
  <c r="M205" i="5" s="1"/>
  <c r="L132" i="5"/>
  <c r="M132" i="5" s="1"/>
  <c r="L47" i="5"/>
  <c r="M47" i="5" s="1"/>
  <c r="L4" i="5"/>
  <c r="M4" i="5" s="1"/>
  <c r="N328" i="5"/>
  <c r="O328" i="5" s="1"/>
  <c r="N34" i="5"/>
  <c r="O34" i="5" s="1"/>
  <c r="M352" i="5"/>
  <c r="L446" i="5"/>
  <c r="M446" i="5" s="1"/>
  <c r="N320" i="5"/>
  <c r="O320" i="5" s="1"/>
  <c r="L276" i="5"/>
  <c r="M276" i="5" s="1"/>
  <c r="N411" i="5"/>
  <c r="O411" i="5" s="1"/>
  <c r="N429" i="5"/>
  <c r="O429" i="5" s="1"/>
  <c r="N16" i="5"/>
  <c r="O16" i="5" s="1"/>
  <c r="O59" i="5"/>
  <c r="M248" i="5"/>
  <c r="M257" i="5"/>
  <c r="M125" i="5"/>
  <c r="M127" i="5"/>
  <c r="O324" i="5"/>
  <c r="M305" i="5"/>
  <c r="M290" i="5"/>
  <c r="O402" i="5"/>
  <c r="Z37" i="5"/>
  <c r="Z43" i="5"/>
  <c r="Z98" i="5"/>
  <c r="Z140" i="5"/>
  <c r="Z142" i="5"/>
  <c r="Z144" i="5"/>
  <c r="Z151" i="5"/>
  <c r="N457" i="5"/>
  <c r="O457" i="5" s="1"/>
  <c r="M384" i="5"/>
  <c r="O378" i="5"/>
  <c r="N155" i="5"/>
  <c r="O155" i="5" s="1"/>
  <c r="K366" i="5"/>
  <c r="N232" i="5"/>
  <c r="O232" i="5" s="1"/>
  <c r="M378" i="5"/>
  <c r="L89" i="5"/>
  <c r="M89" i="5" s="1"/>
  <c r="N245" i="5"/>
  <c r="O245" i="5" s="1"/>
  <c r="L109" i="5"/>
  <c r="M109" i="5" s="1"/>
  <c r="N298" i="5"/>
  <c r="O298" i="5" s="1"/>
  <c r="N376" i="5"/>
  <c r="O376" i="5" s="1"/>
  <c r="N395" i="5"/>
  <c r="O395" i="5" s="1"/>
  <c r="N438" i="5"/>
  <c r="O438" i="5" s="1"/>
  <c r="M259" i="5"/>
  <c r="M426" i="5"/>
  <c r="Z57" i="5"/>
  <c r="Z59" i="5"/>
  <c r="Z61" i="5"/>
  <c r="Z95" i="5"/>
  <c r="Z121" i="5"/>
  <c r="Z148" i="5"/>
  <c r="Z150" i="5"/>
  <c r="Z152" i="5"/>
  <c r="Z194" i="5"/>
  <c r="M5" i="5"/>
  <c r="L445" i="5"/>
  <c r="M445" i="5" s="1"/>
  <c r="M77" i="5"/>
  <c r="M90" i="5"/>
  <c r="O66" i="5"/>
  <c r="L206" i="5"/>
  <c r="M206" i="5" s="1"/>
  <c r="N319" i="5"/>
  <c r="O319" i="5" s="1"/>
  <c r="N77" i="5"/>
  <c r="O77" i="5" s="1"/>
  <c r="M379" i="5"/>
  <c r="N74" i="5"/>
  <c r="O74" i="5" s="1"/>
  <c r="N133" i="5"/>
  <c r="O133" i="5" s="1"/>
  <c r="O445" i="5"/>
  <c r="N288" i="5"/>
  <c r="O288" i="5" s="1"/>
  <c r="N307" i="5"/>
  <c r="O307" i="5" s="1"/>
  <c r="N299" i="5"/>
  <c r="O299" i="5" s="1"/>
  <c r="M367" i="5"/>
  <c r="P367" i="5" s="1"/>
  <c r="M386" i="5"/>
  <c r="O366" i="5"/>
  <c r="L449" i="5"/>
  <c r="M449" i="5" s="1"/>
  <c r="N99" i="5"/>
  <c r="O99" i="5" s="1"/>
  <c r="N264" i="5"/>
  <c r="O264" i="5" s="1"/>
  <c r="M349" i="5"/>
  <c r="O367" i="5"/>
  <c r="N294" i="5"/>
  <c r="O294" i="5" s="1"/>
  <c r="N7" i="5"/>
  <c r="O7" i="5" s="1"/>
  <c r="N259" i="5"/>
  <c r="O259" i="5" s="1"/>
  <c r="O71" i="5"/>
  <c r="Z221" i="5"/>
  <c r="Z241" i="5"/>
  <c r="Z245" i="5"/>
  <c r="Z249" i="5"/>
  <c r="Z253" i="5"/>
  <c r="Z255" i="5"/>
  <c r="Z265" i="5"/>
  <c r="Z271" i="5"/>
  <c r="L322" i="5"/>
  <c r="M322" i="5" s="1"/>
  <c r="N322" i="5"/>
  <c r="O322" i="5" s="1"/>
  <c r="N60" i="5"/>
  <c r="O60" i="5" s="1"/>
  <c r="L60" i="5"/>
  <c r="M60" i="5" s="1"/>
  <c r="L220" i="5"/>
  <c r="M220" i="5" s="1"/>
  <c r="N220" i="5"/>
  <c r="O220" i="5" s="1"/>
  <c r="L63" i="5"/>
  <c r="M63" i="5" s="1"/>
  <c r="N63" i="5"/>
  <c r="O63" i="5" s="1"/>
  <c r="K74" i="5"/>
  <c r="M74" i="5"/>
  <c r="L189" i="5"/>
  <c r="M189" i="5" s="1"/>
  <c r="N189" i="5"/>
  <c r="O189" i="5" s="1"/>
  <c r="N160" i="5"/>
  <c r="O160" i="5" s="1"/>
  <c r="L160" i="5"/>
  <c r="M160" i="5" s="1"/>
  <c r="L269" i="5"/>
  <c r="M269" i="5" s="1"/>
  <c r="N269" i="5"/>
  <c r="O269" i="5" s="1"/>
  <c r="N53" i="5"/>
  <c r="O53" i="5" s="1"/>
  <c r="L53" i="5"/>
  <c r="M53" i="5" s="1"/>
  <c r="N310" i="5"/>
  <c r="O310" i="5" s="1"/>
  <c r="L310" i="5"/>
  <c r="M310" i="5" s="1"/>
  <c r="L334" i="5"/>
  <c r="M334" i="5" s="1"/>
  <c r="N334" i="5"/>
  <c r="O334" i="5" s="1"/>
  <c r="L81" i="5"/>
  <c r="M81" i="5" s="1"/>
  <c r="N81" i="5"/>
  <c r="O81" i="5" s="1"/>
  <c r="N382" i="5"/>
  <c r="O382" i="5" s="1"/>
  <c r="L382" i="5"/>
  <c r="M382" i="5" s="1"/>
  <c r="L383" i="5"/>
  <c r="M383" i="5" s="1"/>
  <c r="N383" i="5"/>
  <c r="O383" i="5" s="1"/>
  <c r="M244" i="5"/>
  <c r="K244" i="5"/>
  <c r="M347" i="5"/>
  <c r="K347" i="5"/>
  <c r="K371" i="5"/>
  <c r="M371" i="5"/>
  <c r="K356" i="5"/>
  <c r="M356" i="5"/>
  <c r="P357" i="5" s="1"/>
  <c r="K420" i="5"/>
  <c r="M420" i="5"/>
  <c r="M353" i="5"/>
  <c r="L104" i="5"/>
  <c r="M104" i="5" s="1"/>
  <c r="N290" i="5"/>
  <c r="O290" i="5" s="1"/>
  <c r="K249" i="5"/>
  <c r="M249" i="5"/>
  <c r="N76" i="5"/>
  <c r="O76" i="5" s="1"/>
  <c r="L76" i="5"/>
  <c r="M76" i="5" s="1"/>
  <c r="L114" i="5"/>
  <c r="M114" i="5" s="1"/>
  <c r="N114" i="5"/>
  <c r="O114" i="5" s="1"/>
  <c r="L208" i="5"/>
  <c r="M208" i="5" s="1"/>
  <c r="N208" i="5"/>
  <c r="O208" i="5" s="1"/>
  <c r="M18" i="5"/>
  <c r="L56" i="5"/>
  <c r="M56" i="5" s="1"/>
  <c r="N56" i="5"/>
  <c r="O56" i="5" s="1"/>
  <c r="O86" i="5"/>
  <c r="N108" i="5"/>
  <c r="O108" i="5" s="1"/>
  <c r="L108" i="5"/>
  <c r="M108" i="5" s="1"/>
  <c r="L8" i="5"/>
  <c r="M8" i="5" s="1"/>
  <c r="N8" i="5"/>
  <c r="O8" i="5" s="1"/>
  <c r="M234" i="5"/>
  <c r="O244" i="5"/>
  <c r="O385" i="5"/>
  <c r="O350" i="5"/>
  <c r="O388" i="5"/>
  <c r="O371" i="5"/>
  <c r="O353" i="5"/>
  <c r="Z46" i="5"/>
  <c r="Z48" i="5"/>
  <c r="Z50" i="5"/>
  <c r="Z52" i="5"/>
  <c r="Z65" i="5"/>
  <c r="Z69" i="5"/>
  <c r="Z83" i="5"/>
  <c r="Z134" i="5"/>
  <c r="Z154" i="5"/>
  <c r="L86" i="5"/>
  <c r="M86" i="5" s="1"/>
  <c r="N90" i="5"/>
  <c r="O90" i="5" s="1"/>
  <c r="M397" i="5"/>
  <c r="K388" i="5"/>
  <c r="N234" i="5"/>
  <c r="O234" i="5" s="1"/>
  <c r="N25" i="5"/>
  <c r="O25" i="5" s="1"/>
  <c r="N18" i="5"/>
  <c r="O18" i="5" s="1"/>
  <c r="N165" i="5"/>
  <c r="O165" i="5" s="1"/>
  <c r="N73" i="5"/>
  <c r="O73" i="5" s="1"/>
  <c r="L324" i="5"/>
  <c r="M324" i="5" s="1"/>
  <c r="N118" i="5"/>
  <c r="O118" i="5" s="1"/>
  <c r="N421" i="5"/>
  <c r="O421" i="5" s="1"/>
  <c r="N450" i="5"/>
  <c r="O450" i="5" s="1"/>
  <c r="L450" i="5"/>
  <c r="M450" i="5" s="1"/>
  <c r="O448" i="5"/>
  <c r="N127" i="5"/>
  <c r="O127" i="5" s="1"/>
  <c r="N5" i="5"/>
  <c r="O5" i="5" s="1"/>
  <c r="N111" i="5"/>
  <c r="O111" i="5" s="1"/>
  <c r="N257" i="5"/>
  <c r="M351" i="5"/>
  <c r="M350" i="5"/>
  <c r="L373" i="5"/>
  <c r="M373" i="5" s="1"/>
  <c r="N425" i="5"/>
  <c r="O425" i="5" s="1"/>
  <c r="N400" i="5"/>
  <c r="O400" i="5" s="1"/>
  <c r="N225" i="5"/>
  <c r="O225" i="5" s="1"/>
  <c r="L32" i="5"/>
  <c r="M32" i="5" s="1"/>
  <c r="N32" i="5"/>
  <c r="O32" i="5" s="1"/>
  <c r="L219" i="5"/>
  <c r="M219" i="5" s="1"/>
  <c r="N219" i="5"/>
  <c r="O219" i="5" s="1"/>
  <c r="L262" i="5"/>
  <c r="M262" i="5" s="1"/>
  <c r="N262" i="5"/>
  <c r="O262" i="5" s="1"/>
  <c r="O205" i="5"/>
  <c r="O204" i="5"/>
  <c r="O89" i="5"/>
  <c r="M62" i="5"/>
  <c r="M415" i="5"/>
  <c r="O434" i="5"/>
  <c r="O349" i="5"/>
  <c r="O354" i="5"/>
  <c r="Z56" i="5"/>
  <c r="Z64" i="5"/>
  <c r="Z66" i="5"/>
  <c r="Z87" i="5"/>
  <c r="Z94" i="5"/>
  <c r="Z96" i="5"/>
  <c r="Z102" i="5"/>
  <c r="Z104" i="5"/>
  <c r="Z118" i="5"/>
  <c r="Z120" i="5"/>
  <c r="Z129" i="5"/>
  <c r="Z131" i="5"/>
  <c r="Z137" i="5"/>
  <c r="Z195" i="5"/>
  <c r="Z231" i="5"/>
  <c r="Z235" i="5"/>
  <c r="Z243" i="5"/>
  <c r="Z251" i="5"/>
  <c r="Z257" i="5"/>
  <c r="Z259" i="5"/>
  <c r="Z261" i="5"/>
  <c r="Z263" i="5"/>
  <c r="Z267" i="5"/>
  <c r="Z273" i="5"/>
  <c r="M307" i="5"/>
  <c r="M34" i="5"/>
  <c r="M299" i="5"/>
  <c r="M99" i="5"/>
  <c r="O91" i="5"/>
  <c r="M88" i="5"/>
  <c r="M186" i="5"/>
  <c r="M294" i="5"/>
  <c r="M306" i="5"/>
  <c r="M360" i="5"/>
  <c r="M410" i="5"/>
  <c r="M429" i="5"/>
  <c r="Z19" i="5"/>
  <c r="Z38" i="5"/>
  <c r="Z40" i="5"/>
  <c r="Z42" i="5"/>
  <c r="Z44" i="5"/>
  <c r="Z162" i="5"/>
  <c r="Z164" i="5"/>
  <c r="Z168" i="5"/>
  <c r="Z170" i="5"/>
  <c r="Z172" i="5"/>
  <c r="Z174" i="5"/>
  <c r="Z180" i="5"/>
  <c r="Z190" i="5"/>
  <c r="Z228" i="5"/>
  <c r="Z240" i="5"/>
  <c r="Z242" i="5"/>
  <c r="Z244" i="5"/>
  <c r="Z250" i="5"/>
  <c r="Z252" i="5"/>
  <c r="Z254" i="5"/>
  <c r="Z256" i="5"/>
  <c r="Z262" i="5"/>
  <c r="Z266" i="5"/>
  <c r="Z270" i="5"/>
  <c r="Z272" i="5"/>
  <c r="N272" i="5"/>
  <c r="O272" i="5" s="1"/>
  <c r="L272" i="5"/>
  <c r="M272" i="5" s="1"/>
  <c r="N138" i="5"/>
  <c r="O138" i="5" s="1"/>
  <c r="L138" i="5"/>
  <c r="M138" i="5" s="1"/>
  <c r="K374" i="5"/>
  <c r="M374" i="5"/>
  <c r="L408" i="5"/>
  <c r="M408" i="5" s="1"/>
  <c r="N408" i="5"/>
  <c r="O408" i="5" s="1"/>
  <c r="N428" i="5"/>
  <c r="O428" i="5" s="1"/>
  <c r="N377" i="5"/>
  <c r="O377" i="5" s="1"/>
  <c r="L253" i="5"/>
  <c r="M253" i="5" s="1"/>
  <c r="N253" i="5"/>
  <c r="O253" i="5" s="1"/>
  <c r="L14" i="5"/>
  <c r="M14" i="5" s="1"/>
  <c r="N14" i="5"/>
  <c r="O14" i="5" s="1"/>
  <c r="L191" i="5"/>
  <c r="M191" i="5" s="1"/>
  <c r="N191" i="5"/>
  <c r="O191" i="5" s="1"/>
  <c r="L241" i="5"/>
  <c r="M241" i="5" s="1"/>
  <c r="N241" i="5"/>
  <c r="O241" i="5" s="1"/>
  <c r="L270" i="5"/>
  <c r="M270" i="5" s="1"/>
  <c r="N270" i="5"/>
  <c r="O270" i="5" s="1"/>
  <c r="L302" i="5"/>
  <c r="M302" i="5" s="1"/>
  <c r="N302" i="5"/>
  <c r="O302" i="5" s="1"/>
  <c r="M287" i="5"/>
  <c r="M340" i="5"/>
  <c r="M284" i="5"/>
  <c r="N249" i="5"/>
  <c r="O249" i="5" s="1"/>
  <c r="O341" i="5"/>
  <c r="N88" i="5"/>
  <c r="O88" i="5" s="1"/>
  <c r="N273" i="5"/>
  <c r="O273" i="5" s="1"/>
  <c r="N314" i="5"/>
  <c r="O314" i="5" s="1"/>
  <c r="L444" i="5"/>
  <c r="M444" i="5" s="1"/>
  <c r="K372" i="5"/>
  <c r="M372" i="5"/>
  <c r="N95" i="5"/>
  <c r="O95" i="5" s="1"/>
  <c r="N360" i="5"/>
  <c r="O360" i="5" s="1"/>
  <c r="N287" i="5"/>
  <c r="O287" i="5" s="1"/>
  <c r="N306" i="5"/>
  <c r="O306" i="5" s="1"/>
  <c r="N136" i="5"/>
  <c r="O136" i="5" s="1"/>
  <c r="N336" i="5"/>
  <c r="O336" i="5" s="1"/>
  <c r="N396" i="5"/>
  <c r="O396" i="5" s="1"/>
  <c r="N300" i="5"/>
  <c r="O300" i="5" s="1"/>
  <c r="N152" i="5"/>
  <c r="O152" i="5" s="1"/>
  <c r="M176" i="5"/>
  <c r="L37" i="5"/>
  <c r="M37" i="5" s="1"/>
  <c r="N37" i="5"/>
  <c r="O37" i="5" s="1"/>
  <c r="L329" i="5"/>
  <c r="M329" i="5" s="1"/>
  <c r="N329" i="5"/>
  <c r="O329" i="5" s="1"/>
  <c r="L235" i="5"/>
  <c r="M235" i="5" s="1"/>
  <c r="N235" i="5"/>
  <c r="O235" i="5" s="1"/>
  <c r="O132" i="5"/>
  <c r="L203" i="5"/>
  <c r="M203" i="5" s="1"/>
  <c r="N203" i="5"/>
  <c r="O203" i="5" s="1"/>
  <c r="M158" i="5"/>
  <c r="L293" i="5"/>
  <c r="M293" i="5" s="1"/>
  <c r="N293" i="5"/>
  <c r="O293" i="5" s="1"/>
  <c r="L172" i="5"/>
  <c r="M172" i="5" s="1"/>
  <c r="N172" i="5"/>
  <c r="O172" i="5" s="1"/>
  <c r="L381" i="5"/>
  <c r="M381" i="5" s="1"/>
  <c r="N381" i="5"/>
  <c r="O381" i="5" s="1"/>
  <c r="K357" i="5"/>
  <c r="Z3" i="5"/>
  <c r="Z24" i="5"/>
  <c r="Z39" i="5"/>
  <c r="Z41" i="5"/>
  <c r="Z47" i="5"/>
  <c r="Z49" i="5"/>
  <c r="Z51" i="5"/>
  <c r="Z53" i="5"/>
  <c r="Z68" i="5"/>
  <c r="Z79" i="5"/>
  <c r="Z84" i="5"/>
  <c r="Z106" i="5"/>
  <c r="Z108" i="5"/>
  <c r="Z110" i="5"/>
  <c r="Z119" i="5"/>
  <c r="Z133" i="5"/>
  <c r="Z141" i="5"/>
  <c r="Z143" i="5"/>
  <c r="Z147" i="5"/>
  <c r="Z149" i="5"/>
  <c r="L107" i="5"/>
  <c r="M107" i="5" s="1"/>
  <c r="N107" i="5"/>
  <c r="O107" i="5" s="1"/>
  <c r="L170" i="5"/>
  <c r="M170" i="5" s="1"/>
  <c r="N170" i="5"/>
  <c r="O170" i="5" s="1"/>
  <c r="L116" i="5"/>
  <c r="M116" i="5" s="1"/>
  <c r="N116" i="5"/>
  <c r="O116" i="5" s="1"/>
  <c r="L431" i="5"/>
  <c r="M431" i="5" s="1"/>
  <c r="N431" i="5"/>
  <c r="O431" i="5" s="1"/>
  <c r="L422" i="5"/>
  <c r="M422" i="5" s="1"/>
  <c r="N422" i="5"/>
  <c r="O422" i="5" s="1"/>
  <c r="L362" i="5"/>
  <c r="M362" i="5" s="1"/>
  <c r="N362" i="5"/>
  <c r="O362" i="5" s="1"/>
  <c r="L390" i="5"/>
  <c r="M390" i="5" s="1"/>
  <c r="N390" i="5"/>
  <c r="O390" i="5" s="1"/>
  <c r="K445" i="5"/>
  <c r="M300" i="5"/>
  <c r="O452" i="5"/>
  <c r="K452" i="5"/>
  <c r="L458" i="5"/>
  <c r="M458" i="5" s="1"/>
  <c r="M245" i="5"/>
  <c r="L24" i="5"/>
  <c r="M24" i="5" s="1"/>
  <c r="L448" i="5"/>
  <c r="M448" i="5" s="1"/>
  <c r="N207" i="5"/>
  <c r="O207" i="5" s="1"/>
  <c r="N83" i="5"/>
  <c r="O83" i="5" s="1"/>
  <c r="L91" i="5"/>
  <c r="M91" i="5" s="1"/>
  <c r="N305" i="5"/>
  <c r="O305" i="5" s="1"/>
  <c r="N427" i="5"/>
  <c r="O427" i="5" s="1"/>
  <c r="N333" i="5"/>
  <c r="O333" i="5" s="1"/>
  <c r="N150" i="5"/>
  <c r="O150" i="5" s="1"/>
  <c r="N164" i="5"/>
  <c r="O164" i="5" s="1"/>
  <c r="N27" i="5"/>
  <c r="O27" i="5" s="1"/>
  <c r="L27" i="5"/>
  <c r="M27" i="5" s="1"/>
  <c r="N82" i="5"/>
  <c r="O82" i="5" s="1"/>
  <c r="L82" i="5"/>
  <c r="M82" i="5" s="1"/>
  <c r="O115" i="5"/>
  <c r="O47" i="5"/>
  <c r="M96" i="5"/>
  <c r="L145" i="5"/>
  <c r="M145" i="5" s="1"/>
  <c r="N145" i="5"/>
  <c r="O145" i="5" s="1"/>
  <c r="N255" i="5"/>
  <c r="O255" i="5" s="1"/>
  <c r="L255" i="5"/>
  <c r="M255" i="5" s="1"/>
  <c r="L412" i="5"/>
  <c r="M412" i="5" s="1"/>
  <c r="N412" i="5"/>
  <c r="O412" i="5" s="1"/>
  <c r="K381" i="5"/>
  <c r="O291" i="5"/>
  <c r="O139" i="5"/>
  <c r="O182" i="5"/>
  <c r="M325" i="5"/>
  <c r="M225" i="5"/>
  <c r="M148" i="5"/>
  <c r="M256" i="5"/>
  <c r="M118" i="5"/>
  <c r="M400" i="5"/>
  <c r="Z238" i="5"/>
  <c r="L224" i="5"/>
  <c r="M224" i="5" s="1"/>
  <c r="N224" i="5"/>
  <c r="O224" i="5" s="1"/>
  <c r="L237" i="5"/>
  <c r="M237" i="5" s="1"/>
  <c r="N237" i="5"/>
  <c r="O237" i="5" s="1"/>
  <c r="K14" i="5"/>
  <c r="N105" i="5"/>
  <c r="O105" i="5" s="1"/>
  <c r="L105" i="5"/>
  <c r="M105" i="5" s="1"/>
  <c r="N279" i="5"/>
  <c r="O279" i="5" s="1"/>
  <c r="L279" i="5"/>
  <c r="M279" i="5" s="1"/>
  <c r="N211" i="5"/>
  <c r="O211" i="5" s="1"/>
  <c r="L211" i="5"/>
  <c r="M211" i="5" s="1"/>
  <c r="L184" i="5"/>
  <c r="M184" i="5" s="1"/>
  <c r="N184" i="5"/>
  <c r="O184" i="5" s="1"/>
  <c r="N210" i="5"/>
  <c r="O210" i="5" s="1"/>
  <c r="L210" i="5"/>
  <c r="M210" i="5" s="1"/>
  <c r="L183" i="5"/>
  <c r="M183" i="5" s="1"/>
  <c r="N183" i="5"/>
  <c r="O183" i="5" s="1"/>
  <c r="L128" i="5"/>
  <c r="M128" i="5" s="1"/>
  <c r="N128" i="5"/>
  <c r="O128" i="5" s="1"/>
  <c r="N35" i="5"/>
  <c r="O35" i="5" s="1"/>
  <c r="L35" i="5"/>
  <c r="M35" i="5" s="1"/>
  <c r="L223" i="5"/>
  <c r="M223" i="5" s="1"/>
  <c r="N223" i="5"/>
  <c r="O223" i="5" s="1"/>
  <c r="L274" i="5"/>
  <c r="M274" i="5" s="1"/>
  <c r="N274" i="5"/>
  <c r="O274" i="5" s="1"/>
  <c r="L97" i="5"/>
  <c r="M97" i="5" s="1"/>
  <c r="N97" i="5"/>
  <c r="O97" i="5" s="1"/>
  <c r="N238" i="5"/>
  <c r="O238" i="5" s="1"/>
  <c r="L238" i="5"/>
  <c r="M238" i="5" s="1"/>
  <c r="L271" i="5"/>
  <c r="M271" i="5" s="1"/>
  <c r="N271" i="5"/>
  <c r="O271" i="5" s="1"/>
  <c r="L222" i="5"/>
  <c r="M222" i="5" s="1"/>
  <c r="N222" i="5"/>
  <c r="O222" i="5" s="1"/>
  <c r="L209" i="5"/>
  <c r="M209" i="5" s="1"/>
  <c r="N209" i="5"/>
  <c r="O209" i="5" s="1"/>
  <c r="L335" i="5"/>
  <c r="M335" i="5" s="1"/>
  <c r="N335" i="5"/>
  <c r="O335" i="5" s="1"/>
  <c r="L318" i="5"/>
  <c r="M318" i="5" s="1"/>
  <c r="N318" i="5"/>
  <c r="O318" i="5" s="1"/>
  <c r="K382" i="5"/>
  <c r="K358" i="5"/>
  <c r="O358" i="5"/>
  <c r="M358" i="5"/>
  <c r="P358" i="5" s="1"/>
  <c r="K375" i="5"/>
  <c r="M375" i="5"/>
  <c r="K348" i="5"/>
  <c r="M348" i="5"/>
  <c r="K355" i="5"/>
  <c r="M355" i="5"/>
  <c r="O355" i="5"/>
  <c r="M95" i="5"/>
  <c r="K400" i="5"/>
  <c r="M387" i="5"/>
  <c r="P388" i="5" s="1"/>
  <c r="N256" i="5"/>
  <c r="O256" i="5" s="1"/>
  <c r="N120" i="5"/>
  <c r="O120" i="5" s="1"/>
  <c r="L120" i="5"/>
  <c r="M120" i="5" s="1"/>
  <c r="M308" i="5"/>
  <c r="M289" i="5"/>
  <c r="M282" i="5"/>
  <c r="M185" i="5"/>
  <c r="M214" i="5"/>
  <c r="L187" i="5"/>
  <c r="M187" i="5" s="1"/>
  <c r="N187" i="5"/>
  <c r="O187" i="5" s="1"/>
  <c r="L297" i="5"/>
  <c r="M297" i="5" s="1"/>
  <c r="N297" i="5"/>
  <c r="O297" i="5" s="1"/>
  <c r="L317" i="5"/>
  <c r="M317" i="5" s="1"/>
  <c r="N317" i="5"/>
  <c r="O317" i="5" s="1"/>
  <c r="K152" i="5"/>
  <c r="M152" i="5"/>
  <c r="M411" i="5"/>
  <c r="N462" i="5"/>
  <c r="O462" i="5" s="1"/>
  <c r="L462" i="5"/>
  <c r="M462" i="5" s="1"/>
  <c r="N464" i="5"/>
  <c r="O464" i="5" s="1"/>
  <c r="L464" i="5"/>
  <c r="M464" i="5" s="1"/>
  <c r="N214" i="5"/>
  <c r="O214" i="5" s="1"/>
  <c r="M166" i="5"/>
  <c r="M156" i="5"/>
  <c r="N325" i="5"/>
  <c r="O325" i="5" s="1"/>
  <c r="M265" i="5"/>
  <c r="K327" i="5"/>
  <c r="M421" i="5"/>
  <c r="O348" i="5"/>
  <c r="L65" i="5"/>
  <c r="M65" i="5" s="1"/>
  <c r="N65" i="5"/>
  <c r="O65" i="5" s="1"/>
  <c r="L177" i="5"/>
  <c r="M177" i="5" s="1"/>
  <c r="N177" i="5"/>
  <c r="O177" i="5" s="1"/>
  <c r="K203" i="5"/>
  <c r="L113" i="5"/>
  <c r="M113" i="5" s="1"/>
  <c r="N113" i="5"/>
  <c r="O113" i="5" s="1"/>
  <c r="L20" i="5"/>
  <c r="M20" i="5" s="1"/>
  <c r="N20" i="5"/>
  <c r="O20" i="5" s="1"/>
  <c r="L115" i="5"/>
  <c r="M115" i="5" s="1"/>
  <c r="L315" i="5"/>
  <c r="M315" i="5" s="1"/>
  <c r="L182" i="5"/>
  <c r="M182" i="5" s="1"/>
  <c r="N110" i="5"/>
  <c r="O110" i="5" s="1"/>
  <c r="L110" i="5"/>
  <c r="M110" i="5" s="1"/>
  <c r="N141" i="5"/>
  <c r="O141" i="5" s="1"/>
  <c r="L141" i="5"/>
  <c r="M141" i="5" s="1"/>
  <c r="N175" i="5"/>
  <c r="O175" i="5" s="1"/>
  <c r="L175" i="5"/>
  <c r="M175" i="5" s="1"/>
  <c r="N15" i="5"/>
  <c r="O15" i="5" s="1"/>
  <c r="L15" i="5"/>
  <c r="M15" i="5" s="1"/>
  <c r="L31" i="5"/>
  <c r="M31" i="5" s="1"/>
  <c r="N31" i="5"/>
  <c r="O31" i="5" s="1"/>
  <c r="K135" i="5"/>
  <c r="O135" i="5"/>
  <c r="K162" i="5"/>
  <c r="M162" i="5"/>
  <c r="K41" i="5"/>
  <c r="N94" i="5"/>
  <c r="O94" i="5" s="1"/>
  <c r="L94" i="5"/>
  <c r="M94" i="5" s="1"/>
  <c r="M252" i="5"/>
  <c r="M169" i="5"/>
  <c r="L327" i="5"/>
  <c r="M327" i="5" s="1"/>
  <c r="N327" i="5"/>
  <c r="O327" i="5" s="1"/>
  <c r="L413" i="5"/>
  <c r="M413" i="5" s="1"/>
  <c r="N413" i="5"/>
  <c r="O413" i="5" s="1"/>
  <c r="L399" i="5"/>
  <c r="M399" i="5" s="1"/>
  <c r="N399" i="5"/>
  <c r="O399" i="5" s="1"/>
  <c r="L369" i="5"/>
  <c r="M369" i="5" s="1"/>
  <c r="N369" i="5"/>
  <c r="O369" i="5" s="1"/>
  <c r="L361" i="5"/>
  <c r="M361" i="5" s="1"/>
  <c r="N361" i="5"/>
  <c r="O361" i="5" s="1"/>
  <c r="O375" i="5"/>
  <c r="N441" i="5"/>
  <c r="O441" i="5" s="1"/>
  <c r="L441" i="5"/>
  <c r="M441" i="5" s="1"/>
  <c r="N453" i="5"/>
  <c r="O453" i="5" s="1"/>
  <c r="L453" i="5"/>
  <c r="M453" i="5" s="1"/>
  <c r="O147" i="5"/>
  <c r="O124" i="5"/>
  <c r="K439" i="5"/>
  <c r="O444" i="5"/>
  <c r="N415" i="5"/>
  <c r="O415" i="5" s="1"/>
  <c r="N39" i="5"/>
  <c r="O39" i="5" s="1"/>
  <c r="L39" i="5"/>
  <c r="M39" i="5" s="1"/>
  <c r="N3" i="5"/>
  <c r="O3" i="5" s="1"/>
  <c r="L3" i="5"/>
  <c r="M3" i="5" s="1"/>
  <c r="L79" i="5"/>
  <c r="M79" i="5" s="1"/>
  <c r="N79" i="5"/>
  <c r="O79" i="5" s="1"/>
  <c r="M119" i="5"/>
  <c r="M165" i="5"/>
  <c r="L2" i="5"/>
  <c r="M2" i="5" s="1"/>
  <c r="N2" i="5"/>
  <c r="O2" i="5" s="1"/>
  <c r="L112" i="5"/>
  <c r="M112" i="5" s="1"/>
  <c r="N112" i="5"/>
  <c r="O112" i="5" s="1"/>
  <c r="N178" i="5"/>
  <c r="O178" i="5" s="1"/>
  <c r="L178" i="5"/>
  <c r="M178" i="5" s="1"/>
  <c r="N17" i="5"/>
  <c r="O17" i="5" s="1"/>
  <c r="L17" i="5"/>
  <c r="M17" i="5" s="1"/>
  <c r="L332" i="5"/>
  <c r="M332" i="5" s="1"/>
  <c r="N332" i="5"/>
  <c r="O332" i="5" s="1"/>
  <c r="L316" i="5"/>
  <c r="M316" i="5" s="1"/>
  <c r="N316" i="5"/>
  <c r="O316" i="5" s="1"/>
  <c r="L93" i="5"/>
  <c r="M93" i="5" s="1"/>
  <c r="N93" i="5"/>
  <c r="O93" i="5" s="1"/>
  <c r="L416" i="5"/>
  <c r="M416" i="5" s="1"/>
  <c r="N416" i="5"/>
  <c r="O416" i="5" s="1"/>
  <c r="M436" i="5"/>
  <c r="L363" i="5"/>
  <c r="M363" i="5" s="1"/>
  <c r="N363" i="5"/>
  <c r="O363" i="5" s="1"/>
  <c r="M393" i="5"/>
  <c r="O365" i="5"/>
  <c r="O351" i="5"/>
  <c r="O356" i="5"/>
  <c r="O379" i="5"/>
  <c r="K418" i="5"/>
  <c r="M418" i="5"/>
  <c r="Z175" i="5"/>
  <c r="Z179" i="5"/>
  <c r="Z217" i="5"/>
  <c r="Z225" i="5"/>
  <c r="K150" i="5"/>
  <c r="M150" i="5"/>
  <c r="M102" i="5"/>
  <c r="L100" i="5"/>
  <c r="M100" i="5" s="1"/>
  <c r="N100" i="5"/>
  <c r="O100" i="5" s="1"/>
  <c r="M286" i="5"/>
  <c r="L292" i="5"/>
  <c r="M292" i="5" s="1"/>
  <c r="N292" i="5"/>
  <c r="O292" i="5" s="1"/>
  <c r="L221" i="5"/>
  <c r="M221" i="5" s="1"/>
  <c r="N221" i="5"/>
  <c r="O221" i="5" s="1"/>
  <c r="L398" i="5"/>
  <c r="M398" i="5" s="1"/>
  <c r="N398" i="5"/>
  <c r="O398" i="5" s="1"/>
  <c r="L389" i="5"/>
  <c r="M389" i="5" s="1"/>
  <c r="P389" i="5" s="1"/>
  <c r="N389" i="5"/>
  <c r="O389" i="5" s="1"/>
  <c r="O309" i="5"/>
  <c r="O446" i="5"/>
  <c r="N252" i="5"/>
  <c r="O252" i="5" s="1"/>
  <c r="O193" i="5"/>
  <c r="M246" i="5"/>
  <c r="O109" i="5"/>
  <c r="L277" i="5"/>
  <c r="M277" i="5" s="1"/>
  <c r="N277" i="5"/>
  <c r="O277" i="5" s="1"/>
  <c r="L343" i="5"/>
  <c r="M343" i="5" s="1"/>
  <c r="N343" i="5"/>
  <c r="O343" i="5" s="1"/>
  <c r="L44" i="5"/>
  <c r="M44" i="5" s="1"/>
  <c r="N44" i="5"/>
  <c r="O44" i="5" s="1"/>
  <c r="M333" i="5"/>
  <c r="K422" i="5"/>
  <c r="K390" i="5"/>
  <c r="O373" i="5"/>
  <c r="M396" i="5"/>
  <c r="K365" i="5"/>
  <c r="M365" i="5"/>
  <c r="P366" i="5" s="1"/>
  <c r="M319" i="5"/>
  <c r="M78" i="5"/>
  <c r="M195" i="5"/>
  <c r="M404" i="5"/>
  <c r="O387" i="5"/>
  <c r="O357" i="5"/>
  <c r="O442" i="5"/>
  <c r="O449" i="5"/>
  <c r="M459" i="5"/>
  <c r="O78" i="5"/>
  <c r="Z28" i="5"/>
  <c r="Z32" i="5"/>
  <c r="Z55" i="5"/>
  <c r="Z86" i="5"/>
  <c r="Z97" i="5"/>
  <c r="Z99" i="5"/>
  <c r="Z101" i="5"/>
  <c r="Z109" i="5"/>
  <c r="Z308" i="5"/>
  <c r="O440" i="5"/>
  <c r="L22" i="5"/>
  <c r="M22" i="5" s="1"/>
  <c r="N22" i="5"/>
  <c r="O22" i="5" s="1"/>
  <c r="N48" i="5"/>
  <c r="O48" i="5" s="1"/>
  <c r="N231" i="5"/>
  <c r="O231" i="5" s="1"/>
  <c r="M428" i="5"/>
  <c r="M136" i="5"/>
  <c r="M264" i="5"/>
  <c r="K89" i="5"/>
  <c r="N11" i="5"/>
  <c r="O11" i="5" s="1"/>
  <c r="N163" i="5"/>
  <c r="O163" i="5" s="1"/>
  <c r="N102" i="5"/>
  <c r="O102" i="5" s="1"/>
  <c r="L36" i="5"/>
  <c r="M36" i="5" s="1"/>
  <c r="N36" i="5"/>
  <c r="O36" i="5" s="1"/>
  <c r="L126" i="5"/>
  <c r="M126" i="5" s="1"/>
  <c r="N126" i="5"/>
  <c r="O126" i="5" s="1"/>
  <c r="N159" i="5"/>
  <c r="O159" i="5" s="1"/>
  <c r="L159" i="5"/>
  <c r="M159" i="5" s="1"/>
  <c r="L278" i="5"/>
  <c r="M278" i="5" s="1"/>
  <c r="N278" i="5"/>
  <c r="O278" i="5" s="1"/>
  <c r="L192" i="5"/>
  <c r="M192" i="5" s="1"/>
  <c r="N192" i="5"/>
  <c r="O192" i="5" s="1"/>
  <c r="L285" i="5"/>
  <c r="M285" i="5" s="1"/>
  <c r="N285" i="5"/>
  <c r="O285" i="5" s="1"/>
  <c r="L403" i="5"/>
  <c r="M403" i="5" s="1"/>
  <c r="N403" i="5"/>
  <c r="O403" i="5" s="1"/>
  <c r="N125" i="5"/>
  <c r="O125" i="5" s="1"/>
  <c r="N162" i="5"/>
  <c r="O162" i="5" s="1"/>
  <c r="M425" i="5"/>
  <c r="L291" i="5"/>
  <c r="M291" i="5" s="1"/>
  <c r="N436" i="5"/>
  <c r="O436" i="5" s="1"/>
  <c r="N248" i="5"/>
  <c r="O248" i="5" s="1"/>
  <c r="N6" i="5"/>
  <c r="O6" i="5" s="1"/>
  <c r="N157" i="5"/>
  <c r="O157" i="5" s="1"/>
  <c r="N106" i="5"/>
  <c r="O106" i="5" s="1"/>
  <c r="N9" i="5"/>
  <c r="O9" i="5" s="1"/>
  <c r="N410" i="5"/>
  <c r="O410" i="5" s="1"/>
  <c r="N198" i="5"/>
  <c r="O198" i="5" s="1"/>
  <c r="N69" i="5"/>
  <c r="O69" i="5" s="1"/>
  <c r="L230" i="5"/>
  <c r="M230" i="5" s="1"/>
  <c r="N230" i="5"/>
  <c r="O230" i="5" s="1"/>
  <c r="L251" i="5"/>
  <c r="M251" i="5" s="1"/>
  <c r="O266" i="5"/>
  <c r="M296" i="5"/>
  <c r="M314" i="5"/>
  <c r="M328" i="5"/>
  <c r="O4" i="5"/>
  <c r="M260" i="5"/>
  <c r="M427" i="5"/>
  <c r="L392" i="5"/>
  <c r="M392" i="5" s="1"/>
  <c r="N392" i="5"/>
  <c r="O392" i="5" s="1"/>
  <c r="L33" i="5"/>
  <c r="M33" i="5" s="1"/>
  <c r="N33" i="5"/>
  <c r="O33" i="5" s="1"/>
  <c r="L117" i="5"/>
  <c r="M117" i="5" s="1"/>
  <c r="N117" i="5"/>
  <c r="O117" i="5" s="1"/>
  <c r="M111" i="5"/>
  <c r="L139" i="5"/>
  <c r="M139" i="5" s="1"/>
  <c r="M21" i="5"/>
  <c r="N308" i="5"/>
  <c r="O308" i="5" s="1"/>
  <c r="M201" i="5"/>
  <c r="L193" i="5"/>
  <c r="M193" i="5" s="1"/>
  <c r="L59" i="5"/>
  <c r="M59" i="5" s="1"/>
  <c r="K81" i="5"/>
  <c r="N169" i="5"/>
  <c r="O169" i="5" s="1"/>
  <c r="N286" i="5"/>
  <c r="O286" i="5" s="1"/>
  <c r="N121" i="5"/>
  <c r="O121" i="5" s="1"/>
  <c r="N254" i="5"/>
  <c r="O254" i="5" s="1"/>
  <c r="L254" i="5"/>
  <c r="M254" i="5" s="1"/>
  <c r="M232" i="5"/>
  <c r="M320" i="5"/>
  <c r="M298" i="5"/>
  <c r="M377" i="5"/>
  <c r="L226" i="5"/>
  <c r="M226" i="5" s="1"/>
  <c r="N226" i="5"/>
  <c r="O226" i="5" s="1"/>
  <c r="N75" i="5"/>
  <c r="O75" i="5" s="1"/>
  <c r="M25" i="5"/>
  <c r="L151" i="5"/>
  <c r="M151" i="5" s="1"/>
  <c r="N312" i="5"/>
  <c r="O312" i="5" s="1"/>
  <c r="N46" i="5"/>
  <c r="O46" i="5" s="1"/>
  <c r="O55" i="5"/>
  <c r="M288" i="5"/>
  <c r="Z163" i="5"/>
  <c r="Z165" i="5"/>
  <c r="Z167" i="5"/>
  <c r="Z169" i="5"/>
  <c r="Z171" i="5"/>
  <c r="Z173" i="5"/>
  <c r="Z177" i="5"/>
  <c r="Z181" i="5"/>
  <c r="Z191" i="5"/>
  <c r="Z193" i="5"/>
  <c r="Z197" i="5"/>
  <c r="Z201" i="5"/>
  <c r="Z203" i="5"/>
  <c r="Z218" i="5"/>
  <c r="Z224" i="5"/>
  <c r="Z226" i="5"/>
  <c r="Z234" i="5"/>
  <c r="L460" i="5"/>
  <c r="M460" i="5" s="1"/>
  <c r="M171" i="5"/>
  <c r="M250" i="5"/>
  <c r="L122" i="5"/>
  <c r="M122" i="5" s="1"/>
  <c r="O331" i="5"/>
  <c r="K259" i="5"/>
  <c r="L167" i="5"/>
  <c r="M167" i="5" s="1"/>
  <c r="M179" i="5"/>
  <c r="M376" i="5"/>
  <c r="L394" i="5"/>
  <c r="M394" i="5" s="1"/>
  <c r="M438" i="5"/>
  <c r="O347" i="5"/>
  <c r="Z103" i="5"/>
  <c r="O122" i="5"/>
  <c r="O394" i="5"/>
  <c r="N321" i="5"/>
  <c r="O321" i="5" s="1"/>
  <c r="L321" i="5"/>
  <c r="M321" i="5" s="1"/>
  <c r="L281" i="5"/>
  <c r="M281" i="5" s="1"/>
  <c r="N281" i="5"/>
  <c r="O281" i="5" s="1"/>
  <c r="L414" i="5"/>
  <c r="M414" i="5" s="1"/>
  <c r="N414" i="5"/>
  <c r="O414" i="5" s="1"/>
  <c r="K364" i="5"/>
  <c r="M364" i="5"/>
  <c r="K359" i="5"/>
  <c r="M359" i="5"/>
  <c r="N451" i="5"/>
  <c r="O451" i="5" s="1"/>
  <c r="L451" i="5"/>
  <c r="M451" i="5" s="1"/>
  <c r="N447" i="5"/>
  <c r="O447" i="5" s="1"/>
  <c r="L447" i="5"/>
  <c r="M447" i="5" s="1"/>
  <c r="N443" i="5"/>
  <c r="O443" i="5" s="1"/>
  <c r="L443" i="5"/>
  <c r="M443" i="5" s="1"/>
  <c r="O359" i="5"/>
  <c r="M385" i="5"/>
  <c r="K450" i="5"/>
  <c r="L440" i="5"/>
  <c r="M440" i="5" s="1"/>
  <c r="L49" i="5"/>
  <c r="M49" i="5" s="1"/>
  <c r="N49" i="5"/>
  <c r="O49" i="5" s="1"/>
  <c r="L42" i="5"/>
  <c r="M42" i="5" s="1"/>
  <c r="N42" i="5"/>
  <c r="O42" i="5" s="1"/>
  <c r="N67" i="5"/>
  <c r="O67" i="5" s="1"/>
  <c r="L67" i="5"/>
  <c r="M67" i="5" s="1"/>
  <c r="L295" i="5"/>
  <c r="M295" i="5" s="1"/>
  <c r="P296" i="5" s="1"/>
  <c r="N295" i="5"/>
  <c r="O295" i="5" s="1"/>
  <c r="L58" i="5"/>
  <c r="M58" i="5" s="1"/>
  <c r="N58" i="5"/>
  <c r="O58" i="5" s="1"/>
  <c r="L72" i="5"/>
  <c r="M72" i="5" s="1"/>
  <c r="N72" i="5"/>
  <c r="O72" i="5" s="1"/>
  <c r="N304" i="5"/>
  <c r="O304" i="5" s="1"/>
  <c r="L304" i="5"/>
  <c r="M304" i="5" s="1"/>
  <c r="L301" i="5"/>
  <c r="M301" i="5" s="1"/>
  <c r="N301" i="5"/>
  <c r="O301" i="5" s="1"/>
  <c r="K271" i="5"/>
  <c r="N407" i="5"/>
  <c r="O407" i="5" s="1"/>
  <c r="L407" i="5"/>
  <c r="M407" i="5" s="1"/>
  <c r="L380" i="5"/>
  <c r="M380" i="5" s="1"/>
  <c r="N380" i="5"/>
  <c r="O380" i="5" s="1"/>
  <c r="K423" i="5"/>
  <c r="L406" i="5"/>
  <c r="M406" i="5" s="1"/>
  <c r="N406" i="5"/>
  <c r="O406" i="5" s="1"/>
  <c r="O206" i="5"/>
  <c r="M231" i="5"/>
  <c r="L331" i="5"/>
  <c r="M331" i="5" s="1"/>
  <c r="L266" i="5"/>
  <c r="M266" i="5" s="1"/>
  <c r="K227" i="5"/>
  <c r="M227" i="5"/>
  <c r="L275" i="5"/>
  <c r="M275" i="5" s="1"/>
  <c r="N275" i="5"/>
  <c r="O275" i="5" s="1"/>
  <c r="N338" i="5"/>
  <c r="O338" i="5" s="1"/>
  <c r="L338" i="5"/>
  <c r="M338" i="5" s="1"/>
  <c r="L258" i="5"/>
  <c r="M258" i="5" s="1"/>
  <c r="N258" i="5"/>
  <c r="O258" i="5" s="1"/>
  <c r="N50" i="5"/>
  <c r="O50" i="5" s="1"/>
  <c r="L50" i="5"/>
  <c r="M50" i="5" s="1"/>
  <c r="L217" i="5"/>
  <c r="M217" i="5" s="1"/>
  <c r="N217" i="5"/>
  <c r="O217" i="5" s="1"/>
  <c r="M236" i="5"/>
  <c r="L51" i="5"/>
  <c r="M51" i="5" s="1"/>
  <c r="N51" i="5"/>
  <c r="O51" i="5" s="1"/>
  <c r="L149" i="5"/>
  <c r="M149" i="5" s="1"/>
  <c r="N149" i="5"/>
  <c r="O149" i="5" s="1"/>
  <c r="K191" i="5"/>
  <c r="L45" i="5"/>
  <c r="M45" i="5" s="1"/>
  <c r="N45" i="5"/>
  <c r="O45" i="5" s="1"/>
  <c r="L153" i="5"/>
  <c r="M153" i="5" s="1"/>
  <c r="N153" i="5"/>
  <c r="O153" i="5" s="1"/>
  <c r="L196" i="5"/>
  <c r="M196" i="5" s="1"/>
  <c r="N196" i="5"/>
  <c r="O196" i="5" s="1"/>
  <c r="K155" i="5"/>
  <c r="M155" i="5"/>
  <c r="L212" i="5"/>
  <c r="M212" i="5" s="1"/>
  <c r="N212" i="5"/>
  <c r="O212" i="5" s="1"/>
  <c r="L213" i="5"/>
  <c r="M213" i="5" s="1"/>
  <c r="N213" i="5"/>
  <c r="O213" i="5" s="1"/>
  <c r="L215" i="5"/>
  <c r="M215" i="5" s="1"/>
  <c r="N215" i="5"/>
  <c r="O215" i="5" s="1"/>
  <c r="K317" i="5"/>
  <c r="L10" i="5"/>
  <c r="M10" i="5" s="1"/>
  <c r="N10" i="5"/>
  <c r="O10" i="5" s="1"/>
  <c r="L84" i="5"/>
  <c r="M84" i="5" s="1"/>
  <c r="N84" i="5"/>
  <c r="O84" i="5" s="1"/>
  <c r="L137" i="5"/>
  <c r="M137" i="5" s="1"/>
  <c r="N137" i="5"/>
  <c r="O137" i="5" s="1"/>
  <c r="L243" i="5"/>
  <c r="M243" i="5" s="1"/>
  <c r="N243" i="5"/>
  <c r="O243" i="5" s="1"/>
  <c r="L303" i="5"/>
  <c r="M303" i="5" s="1"/>
  <c r="N303" i="5"/>
  <c r="O303" i="5" s="1"/>
  <c r="L144" i="5"/>
  <c r="M144" i="5" s="1"/>
  <c r="N144" i="5"/>
  <c r="O144" i="5" s="1"/>
  <c r="L218" i="5"/>
  <c r="M218" i="5" s="1"/>
  <c r="N218" i="5"/>
  <c r="O218" i="5" s="1"/>
  <c r="L13" i="5"/>
  <c r="M13" i="5" s="1"/>
  <c r="N13" i="5"/>
  <c r="O13" i="5" s="1"/>
  <c r="L28" i="5"/>
  <c r="M28" i="5" s="1"/>
  <c r="N28" i="5"/>
  <c r="O28" i="5" s="1"/>
  <c r="L52" i="5"/>
  <c r="M52" i="5" s="1"/>
  <c r="N52" i="5"/>
  <c r="O52" i="5" s="1"/>
  <c r="L103" i="5"/>
  <c r="M103" i="5" s="1"/>
  <c r="N103" i="5"/>
  <c r="O103" i="5" s="1"/>
  <c r="O143" i="5"/>
  <c r="K431" i="5"/>
  <c r="L435" i="5"/>
  <c r="M435" i="5" s="1"/>
  <c r="N435" i="5"/>
  <c r="O435" i="5" s="1"/>
  <c r="L419" i="5"/>
  <c r="M419" i="5" s="1"/>
  <c r="N419" i="5"/>
  <c r="O419" i="5" s="1"/>
  <c r="M85" i="5"/>
  <c r="N185" i="5"/>
  <c r="O185" i="5" s="1"/>
  <c r="L442" i="5"/>
  <c r="M442" i="5" s="1"/>
  <c r="L143" i="5"/>
  <c r="M143" i="5" s="1"/>
  <c r="N195" i="5"/>
  <c r="O195" i="5" s="1"/>
  <c r="L337" i="5"/>
  <c r="M337" i="5" s="1"/>
  <c r="N337" i="5"/>
  <c r="O337" i="5" s="1"/>
  <c r="L92" i="5"/>
  <c r="M92" i="5" s="1"/>
  <c r="N92" i="5"/>
  <c r="O92" i="5" s="1"/>
  <c r="N370" i="5"/>
  <c r="O370" i="5" s="1"/>
  <c r="L370" i="5"/>
  <c r="M370" i="5" s="1"/>
  <c r="K399" i="5"/>
  <c r="L417" i="5"/>
  <c r="M417" i="5" s="1"/>
  <c r="N417" i="5"/>
  <c r="O417" i="5" s="1"/>
  <c r="L430" i="5"/>
  <c r="M430" i="5" s="1"/>
  <c r="N430" i="5"/>
  <c r="O430" i="5" s="1"/>
  <c r="K346" i="5"/>
  <c r="M346" i="5"/>
  <c r="P346" i="5" s="1"/>
  <c r="M311" i="5"/>
  <c r="O364" i="5"/>
  <c r="M229" i="5"/>
  <c r="O276" i="5"/>
  <c r="K83" i="5"/>
  <c r="M83" i="5"/>
  <c r="L130" i="5"/>
  <c r="M130" i="5" s="1"/>
  <c r="N130" i="5"/>
  <c r="O130" i="5" s="1"/>
  <c r="M194" i="5"/>
  <c r="L267" i="5"/>
  <c r="M267" i="5" s="1"/>
  <c r="N267" i="5"/>
  <c r="O267" i="5" s="1"/>
  <c r="K46" i="5"/>
  <c r="M46" i="5"/>
  <c r="L409" i="5"/>
  <c r="M409" i="5" s="1"/>
  <c r="N409" i="5"/>
  <c r="O409" i="5" s="1"/>
  <c r="L437" i="5"/>
  <c r="M437" i="5" s="1"/>
  <c r="N437" i="5"/>
  <c r="O437" i="5" s="1"/>
  <c r="K408" i="5"/>
  <c r="L368" i="5"/>
  <c r="M368" i="5" s="1"/>
  <c r="N368" i="5"/>
  <c r="O368" i="5" s="1"/>
  <c r="N227" i="5"/>
  <c r="O227" i="5" s="1"/>
  <c r="L280" i="5"/>
  <c r="M280" i="5" s="1"/>
  <c r="N280" i="5"/>
  <c r="O280" i="5" s="1"/>
  <c r="L19" i="5"/>
  <c r="M19" i="5" s="1"/>
  <c r="N19" i="5"/>
  <c r="O19" i="5" s="1"/>
  <c r="O38" i="5"/>
  <c r="L40" i="5"/>
  <c r="M40" i="5" s="1"/>
  <c r="N40" i="5"/>
  <c r="O40" i="5" s="1"/>
  <c r="K262" i="5"/>
  <c r="K73" i="5"/>
  <c r="K108" i="5"/>
  <c r="K178" i="5"/>
  <c r="O315" i="5"/>
  <c r="L190" i="5"/>
  <c r="M190" i="5" s="1"/>
  <c r="N190" i="5"/>
  <c r="O190" i="5" s="1"/>
  <c r="L240" i="5"/>
  <c r="M240" i="5" s="1"/>
  <c r="N240" i="5"/>
  <c r="O240" i="5" s="1"/>
  <c r="L197" i="5"/>
  <c r="M197" i="5" s="1"/>
  <c r="N197" i="5"/>
  <c r="O197" i="5" s="1"/>
  <c r="L330" i="5"/>
  <c r="M330" i="5" s="1"/>
  <c r="N330" i="5"/>
  <c r="O330" i="5" s="1"/>
  <c r="L134" i="5"/>
  <c r="M134" i="5" s="1"/>
  <c r="N134" i="5"/>
  <c r="O134" i="5" s="1"/>
  <c r="L174" i="5"/>
  <c r="M174" i="5" s="1"/>
  <c r="N174" i="5"/>
  <c r="O174" i="5" s="1"/>
  <c r="K360" i="5"/>
  <c r="L405" i="5"/>
  <c r="M405" i="5" s="1"/>
  <c r="N405" i="5"/>
  <c r="O405" i="5" s="1"/>
  <c r="L391" i="5"/>
  <c r="M391" i="5" s="1"/>
  <c r="N391" i="5"/>
  <c r="O391" i="5" s="1"/>
  <c r="L433" i="5"/>
  <c r="M433" i="5" s="1"/>
  <c r="N433" i="5"/>
  <c r="O433" i="5" s="1"/>
  <c r="L401" i="5"/>
  <c r="M401" i="5" s="1"/>
  <c r="N401" i="5"/>
  <c r="O401" i="5" s="1"/>
  <c r="O420" i="5"/>
  <c r="O352" i="5"/>
  <c r="O260" i="5"/>
  <c r="O346" i="5"/>
  <c r="M106" i="5"/>
  <c r="M7" i="5"/>
  <c r="M16" i="5"/>
  <c r="M70" i="5"/>
  <c r="L423" i="5"/>
  <c r="M423" i="5" s="1"/>
  <c r="N423" i="5"/>
  <c r="O423" i="5" s="1"/>
  <c r="O251" i="5"/>
  <c r="N30" i="5"/>
  <c r="O30" i="5" s="1"/>
  <c r="L30" i="5"/>
  <c r="M30" i="5" s="1"/>
  <c r="L313" i="5"/>
  <c r="M313" i="5" s="1"/>
  <c r="N313" i="5"/>
  <c r="O313" i="5" s="1"/>
  <c r="L146" i="5"/>
  <c r="M146" i="5" s="1"/>
  <c r="N146" i="5"/>
  <c r="O146" i="5" s="1"/>
  <c r="L242" i="5"/>
  <c r="M242" i="5" s="1"/>
  <c r="N242" i="5"/>
  <c r="O242" i="5" s="1"/>
  <c r="O326" i="5"/>
  <c r="M64" i="5"/>
  <c r="O104" i="5"/>
  <c r="M312" i="5"/>
  <c r="Z18" i="5"/>
  <c r="Z26" i="5"/>
  <c r="Z30" i="5"/>
  <c r="Z60" i="5"/>
  <c r="Z176" i="5"/>
  <c r="L468" i="5"/>
  <c r="M468" i="5" s="1"/>
  <c r="P469" i="5" s="1"/>
  <c r="L466" i="5"/>
  <c r="M466" i="5" s="1"/>
  <c r="Z13" i="5"/>
  <c r="Z100" i="5"/>
  <c r="K42" i="16"/>
  <c r="L42" i="16"/>
  <c r="L43" i="5"/>
  <c r="M43" i="5" s="1"/>
  <c r="N43" i="5"/>
  <c r="O43" i="5" s="1"/>
  <c r="L154" i="5"/>
  <c r="M154" i="5" s="1"/>
  <c r="N154" i="5"/>
  <c r="O154" i="5" s="1"/>
  <c r="K164" i="5"/>
  <c r="M164" i="5"/>
  <c r="L173" i="5"/>
  <c r="M173" i="5" s="1"/>
  <c r="N173" i="5"/>
  <c r="O173" i="5" s="1"/>
  <c r="K302" i="5"/>
  <c r="K93" i="5"/>
  <c r="M48" i="5"/>
  <c r="L55" i="5"/>
  <c r="M55" i="5" s="1"/>
  <c r="N119" i="5"/>
  <c r="O119" i="5" s="1"/>
  <c r="N176" i="5"/>
  <c r="O176" i="5" s="1"/>
  <c r="M207" i="5"/>
  <c r="N250" i="5"/>
  <c r="O250" i="5" s="1"/>
  <c r="L38" i="5"/>
  <c r="M38" i="5" s="1"/>
  <c r="N404" i="5"/>
  <c r="O404" i="5" s="1"/>
  <c r="N393" i="5"/>
  <c r="O393" i="5" s="1"/>
  <c r="N265" i="5"/>
  <c r="O265" i="5" s="1"/>
  <c r="N374" i="5"/>
  <c r="O374" i="5" s="1"/>
  <c r="N158" i="5"/>
  <c r="O158" i="5" s="1"/>
  <c r="N148" i="5"/>
  <c r="O148" i="5" s="1"/>
  <c r="O24" i="5"/>
  <c r="K258" i="5"/>
  <c r="M73" i="5"/>
  <c r="K58" i="5"/>
  <c r="L29" i="5"/>
  <c r="M29" i="5" s="1"/>
  <c r="N29" i="5"/>
  <c r="O29" i="5" s="1"/>
  <c r="K267" i="5"/>
  <c r="K6" i="5"/>
  <c r="M6" i="5"/>
  <c r="L283" i="5"/>
  <c r="M283" i="5" s="1"/>
  <c r="N283" i="5"/>
  <c r="O283" i="5" s="1"/>
  <c r="L80" i="5"/>
  <c r="M80" i="5" s="1"/>
  <c r="N80" i="5"/>
  <c r="O80" i="5" s="1"/>
  <c r="L98" i="5"/>
  <c r="M98" i="5" s="1"/>
  <c r="N98" i="5"/>
  <c r="O98" i="5" s="1"/>
  <c r="K130" i="5"/>
  <c r="K345" i="5"/>
  <c r="O345" i="5"/>
  <c r="K354" i="5"/>
  <c r="M354" i="5"/>
  <c r="N461" i="5"/>
  <c r="O461" i="5" s="1"/>
  <c r="L461" i="5"/>
  <c r="M461" i="5" s="1"/>
  <c r="M247" i="5"/>
  <c r="N282" i="5"/>
  <c r="O282" i="5" s="1"/>
  <c r="N229" i="5"/>
  <c r="O229" i="5" s="1"/>
  <c r="N201" i="5"/>
  <c r="O201" i="5" s="1"/>
  <c r="N70" i="5"/>
  <c r="O70" i="5" s="1"/>
  <c r="N397" i="5"/>
  <c r="O397" i="5" s="1"/>
  <c r="N179" i="5"/>
  <c r="O179" i="5" s="1"/>
  <c r="O167" i="5"/>
  <c r="N194" i="5"/>
  <c r="O194" i="5" s="1"/>
  <c r="L26" i="5"/>
  <c r="M26" i="5" s="1"/>
  <c r="N26" i="5"/>
  <c r="O26" i="5" s="1"/>
  <c r="L101" i="5"/>
  <c r="M101" i="5" s="1"/>
  <c r="N101" i="5"/>
  <c r="O101" i="5" s="1"/>
  <c r="K336" i="5"/>
  <c r="M336" i="5"/>
  <c r="L261" i="5"/>
  <c r="M261" i="5" s="1"/>
  <c r="N261" i="5"/>
  <c r="O261" i="5" s="1"/>
  <c r="N289" i="5"/>
  <c r="O289" i="5" s="1"/>
  <c r="N131" i="5"/>
  <c r="O131" i="5" s="1"/>
  <c r="N247" i="5"/>
  <c r="O247" i="5" s="1"/>
  <c r="M41" i="5"/>
  <c r="M133" i="5"/>
  <c r="M273" i="5"/>
  <c r="M11" i="5"/>
  <c r="M163" i="5"/>
  <c r="M395" i="5"/>
  <c r="N228" i="5"/>
  <c r="O228" i="5" s="1"/>
  <c r="O460" i="5"/>
  <c r="K460" i="5"/>
  <c r="M228" i="5"/>
  <c r="M121" i="5"/>
  <c r="Z15" i="5"/>
  <c r="Z58" i="5"/>
  <c r="Z82" i="5"/>
  <c r="Z135" i="5"/>
  <c r="Z222" i="5"/>
  <c r="Z230" i="5"/>
  <c r="Z246" i="5"/>
  <c r="M465" i="5"/>
  <c r="O455" i="5"/>
  <c r="O463" i="5"/>
  <c r="O465" i="5"/>
  <c r="O466" i="5"/>
  <c r="Z136" i="5"/>
  <c r="Z209" i="5"/>
  <c r="M457" i="5"/>
  <c r="Z11" i="5"/>
  <c r="N467" i="5"/>
  <c r="O467" i="5" s="1"/>
  <c r="M198" i="5"/>
  <c r="N68" i="5"/>
  <c r="O68" i="5" s="1"/>
  <c r="L68" i="5"/>
  <c r="M68" i="5" s="1"/>
  <c r="N140" i="5"/>
  <c r="O140" i="5" s="1"/>
  <c r="L140" i="5"/>
  <c r="M140" i="5" s="1"/>
  <c r="N239" i="5"/>
  <c r="O239" i="5" s="1"/>
  <c r="L239" i="5"/>
  <c r="M239" i="5" s="1"/>
  <c r="K9" i="5"/>
  <c r="L23" i="5"/>
  <c r="M23" i="5" s="1"/>
  <c r="N23" i="5"/>
  <c r="O23" i="5" s="1"/>
  <c r="K60" i="5"/>
  <c r="K131" i="5"/>
  <c r="M131" i="5"/>
  <c r="N202" i="5"/>
  <c r="O202" i="5" s="1"/>
  <c r="L202" i="5"/>
  <c r="M202" i="5" s="1"/>
  <c r="N57" i="5"/>
  <c r="O57" i="5" s="1"/>
  <c r="L57" i="5"/>
  <c r="M57" i="5" s="1"/>
  <c r="K248" i="5"/>
  <c r="K19" i="5"/>
  <c r="K63" i="5"/>
  <c r="K217" i="5"/>
  <c r="K257" i="5"/>
  <c r="O257" i="5"/>
  <c r="K75" i="5"/>
  <c r="M75" i="5"/>
  <c r="K45" i="5"/>
  <c r="L123" i="5"/>
  <c r="M123" i="5" s="1"/>
  <c r="N123" i="5"/>
  <c r="O123" i="5" s="1"/>
  <c r="L188" i="5"/>
  <c r="M188" i="5" s="1"/>
  <c r="N188" i="5"/>
  <c r="O188" i="5" s="1"/>
  <c r="K324" i="5"/>
  <c r="L61" i="5"/>
  <c r="M61" i="5" s="1"/>
  <c r="N61" i="5"/>
  <c r="O61" i="5" s="1"/>
  <c r="L168" i="5"/>
  <c r="M168" i="5" s="1"/>
  <c r="N168" i="5"/>
  <c r="O168" i="5" s="1"/>
  <c r="M69" i="5"/>
  <c r="K87" i="5"/>
  <c r="O87" i="5"/>
  <c r="L54" i="5"/>
  <c r="M54" i="5" s="1"/>
  <c r="N54" i="5"/>
  <c r="O54" i="5" s="1"/>
  <c r="K213" i="5"/>
  <c r="K216" i="5"/>
  <c r="L268" i="5"/>
  <c r="M268" i="5" s="1"/>
  <c r="N268" i="5"/>
  <c r="O268" i="5" s="1"/>
  <c r="N180" i="5"/>
  <c r="O180" i="5" s="1"/>
  <c r="L180" i="5"/>
  <c r="M180" i="5" s="1"/>
  <c r="L200" i="5"/>
  <c r="M200" i="5" s="1"/>
  <c r="N200" i="5"/>
  <c r="O200" i="5" s="1"/>
  <c r="K209" i="5"/>
  <c r="L263" i="5"/>
  <c r="M263" i="5" s="1"/>
  <c r="N263" i="5"/>
  <c r="O263" i="5" s="1"/>
  <c r="L129" i="5"/>
  <c r="M129" i="5" s="1"/>
  <c r="N129" i="5"/>
  <c r="O129" i="5" s="1"/>
  <c r="L342" i="5"/>
  <c r="M342" i="5" s="1"/>
  <c r="N342" i="5"/>
  <c r="O342" i="5" s="1"/>
  <c r="K151" i="5"/>
  <c r="O151" i="5"/>
  <c r="L339" i="5"/>
  <c r="M339" i="5" s="1"/>
  <c r="N339" i="5"/>
  <c r="O339" i="5" s="1"/>
  <c r="L424" i="5"/>
  <c r="M424" i="5" s="1"/>
  <c r="N424" i="5"/>
  <c r="O424" i="5" s="1"/>
  <c r="M9" i="5"/>
  <c r="K43" i="5"/>
  <c r="N199" i="5"/>
  <c r="O199" i="5" s="1"/>
  <c r="L199" i="5"/>
  <c r="M199" i="5" s="1"/>
  <c r="K15" i="5"/>
  <c r="L12" i="5"/>
  <c r="M12" i="5" s="1"/>
  <c r="N12" i="5"/>
  <c r="O12" i="5" s="1"/>
  <c r="L323" i="5"/>
  <c r="M323" i="5" s="1"/>
  <c r="N323" i="5"/>
  <c r="O323" i="5" s="1"/>
  <c r="K157" i="5"/>
  <c r="K128" i="5"/>
  <c r="K53" i="5"/>
  <c r="L326" i="5"/>
  <c r="M326" i="5" s="1"/>
  <c r="L344" i="5"/>
  <c r="M344" i="5" s="1"/>
  <c r="N344" i="5"/>
  <c r="O344" i="5" s="1"/>
  <c r="L181" i="5"/>
  <c r="M181" i="5" s="1"/>
  <c r="N181" i="5"/>
  <c r="O181" i="5" s="1"/>
  <c r="M233" i="5"/>
  <c r="K186" i="5"/>
  <c r="L161" i="5"/>
  <c r="M161" i="5" s="1"/>
  <c r="N161" i="5"/>
  <c r="O161" i="5" s="1"/>
  <c r="K313" i="5"/>
  <c r="M157" i="5"/>
  <c r="K467" i="5"/>
  <c r="O454" i="5"/>
  <c r="K464" i="5"/>
  <c r="K456" i="5"/>
  <c r="M467" i="5"/>
  <c r="M456" i="5"/>
  <c r="O458" i="5"/>
  <c r="N459" i="5"/>
  <c r="O459" i="5" s="1"/>
  <c r="M454" i="5"/>
  <c r="P454" i="5" s="1"/>
  <c r="L455" i="5"/>
  <c r="M455" i="5" s="1"/>
  <c r="N456" i="5"/>
  <c r="O456" i="5" s="1"/>
  <c r="L463" i="5"/>
  <c r="M463" i="5" s="1"/>
  <c r="K454" i="5"/>
  <c r="K458" i="5"/>
  <c r="K462" i="5"/>
  <c r="P217" i="5" l="1"/>
  <c r="P8" i="5"/>
  <c r="P398" i="5"/>
  <c r="P242" i="5"/>
  <c r="P171" i="5"/>
  <c r="P249" i="5"/>
  <c r="P353" i="5"/>
  <c r="P19" i="5"/>
  <c r="P352" i="5"/>
  <c r="P402" i="5"/>
  <c r="P403" i="5"/>
  <c r="P148" i="5"/>
  <c r="P78" i="5"/>
  <c r="P77" i="5"/>
  <c r="P87" i="5"/>
  <c r="P100" i="5"/>
  <c r="P372" i="5"/>
  <c r="P434" i="5"/>
  <c r="P47" i="5"/>
  <c r="P150" i="5"/>
  <c r="P187" i="5"/>
  <c r="P128" i="5"/>
  <c r="P376" i="5"/>
  <c r="P186" i="5"/>
  <c r="P379" i="5"/>
  <c r="P74" i="5"/>
  <c r="P426" i="5"/>
  <c r="P71" i="5"/>
  <c r="P92" i="5"/>
  <c r="P166" i="5"/>
  <c r="P107" i="5"/>
  <c r="P72" i="5"/>
  <c r="P287" i="5"/>
  <c r="P36" i="5"/>
  <c r="P361" i="5"/>
  <c r="P363" i="5"/>
  <c r="P400" i="5"/>
  <c r="P5" i="5"/>
  <c r="P435" i="5"/>
  <c r="P294" i="5"/>
  <c r="P384" i="5"/>
  <c r="P306" i="5"/>
  <c r="P89" i="5"/>
  <c r="P139" i="5"/>
  <c r="P416" i="5"/>
  <c r="P308" i="5"/>
  <c r="P35" i="5"/>
  <c r="P467" i="5"/>
  <c r="P442" i="5"/>
  <c r="P305" i="5"/>
  <c r="P67" i="5"/>
  <c r="P323" i="5"/>
  <c r="P135" i="5"/>
  <c r="P319" i="5"/>
  <c r="P316" i="5"/>
  <c r="P119" i="5"/>
  <c r="P177" i="5"/>
  <c r="P91" i="5"/>
  <c r="P390" i="5"/>
  <c r="P350" i="5"/>
  <c r="P114" i="5"/>
  <c r="P142" i="5"/>
  <c r="P66" i="5"/>
  <c r="P348" i="5"/>
  <c r="P432" i="5"/>
  <c r="P4" i="5"/>
  <c r="P429" i="5"/>
  <c r="P334" i="5"/>
  <c r="P446" i="5"/>
  <c r="P241" i="5"/>
  <c r="P415" i="5"/>
  <c r="P118" i="5"/>
  <c r="P178" i="5"/>
  <c r="P32" i="5"/>
  <c r="P342" i="5"/>
  <c r="P180" i="5"/>
  <c r="P458" i="5"/>
  <c r="P28" i="5"/>
  <c r="P191" i="5"/>
  <c r="P276" i="5"/>
  <c r="P378" i="5"/>
  <c r="P33" i="5"/>
  <c r="P260" i="5"/>
  <c r="P291" i="5"/>
  <c r="P125" i="5"/>
  <c r="P453" i="5"/>
  <c r="P290" i="5"/>
  <c r="P210" i="5"/>
  <c r="P237" i="5"/>
  <c r="P362" i="5"/>
  <c r="P455" i="5"/>
  <c r="Q455" i="5" s="1"/>
  <c r="P98" i="5"/>
  <c r="P205" i="5"/>
  <c r="P380" i="5"/>
  <c r="P427" i="5"/>
  <c r="P126" i="5"/>
  <c r="P246" i="5"/>
  <c r="P79" i="5"/>
  <c r="P183" i="5"/>
  <c r="P172" i="5"/>
  <c r="P299" i="5"/>
  <c r="P288" i="5"/>
  <c r="P354" i="5"/>
  <c r="P332" i="5"/>
  <c r="P201" i="5"/>
  <c r="P283" i="5"/>
  <c r="P368" i="5"/>
  <c r="P194" i="5"/>
  <c r="P311" i="5"/>
  <c r="P232" i="5"/>
  <c r="P428" i="5"/>
  <c r="P459" i="5"/>
  <c r="P221" i="5"/>
  <c r="P351" i="5"/>
  <c r="P272" i="5"/>
  <c r="P411" i="5"/>
  <c r="P373" i="5"/>
  <c r="P450" i="5"/>
  <c r="P108" i="5"/>
  <c r="P371" i="5"/>
  <c r="P382" i="5"/>
  <c r="P160" i="5"/>
  <c r="P401" i="5"/>
  <c r="P418" i="5"/>
  <c r="P220" i="5"/>
  <c r="P310" i="5"/>
  <c r="P405" i="5"/>
  <c r="P331" i="5"/>
  <c r="P226" i="5"/>
  <c r="P322" i="5"/>
  <c r="P88" i="5"/>
  <c r="P18" i="5"/>
  <c r="P370" i="5"/>
  <c r="P356" i="5"/>
  <c r="P449" i="5"/>
  <c r="P245" i="5"/>
  <c r="P300" i="5"/>
  <c r="P347" i="5"/>
  <c r="P184" i="5"/>
  <c r="P270" i="5"/>
  <c r="P208" i="5"/>
  <c r="P82" i="5"/>
  <c r="P204" i="5"/>
  <c r="P233" i="5"/>
  <c r="P90" i="5"/>
  <c r="P277" i="5"/>
  <c r="P50" i="5"/>
  <c r="P440" i="5"/>
  <c r="P447" i="5"/>
  <c r="P359" i="5"/>
  <c r="P159" i="5"/>
  <c r="P397" i="5"/>
  <c r="P170" i="5"/>
  <c r="P105" i="5"/>
  <c r="P161" i="5"/>
  <c r="P140" i="5"/>
  <c r="P349" i="5"/>
  <c r="P410" i="5"/>
  <c r="P267" i="5"/>
  <c r="P431" i="5"/>
  <c r="P143" i="5"/>
  <c r="P301" i="5"/>
  <c r="P34" i="5"/>
  <c r="P26" i="5"/>
  <c r="P193" i="5"/>
  <c r="P375" i="5"/>
  <c r="P209" i="5"/>
  <c r="P271" i="5"/>
  <c r="P97" i="5"/>
  <c r="P60" i="5"/>
  <c r="P185" i="5"/>
  <c r="P122" i="5"/>
  <c r="P11" i="5"/>
  <c r="P262" i="5"/>
  <c r="P81" i="5"/>
  <c r="P49" i="5"/>
  <c r="P190" i="5"/>
  <c r="P149" i="5"/>
  <c r="P250" i="5"/>
  <c r="P289" i="5"/>
  <c r="P393" i="5"/>
  <c r="P231" i="5"/>
  <c r="P136" i="5"/>
  <c r="P444" i="5"/>
  <c r="P112" i="5"/>
  <c r="P95" i="5"/>
  <c r="P421" i="5"/>
  <c r="P329" i="5"/>
  <c r="P341" i="5"/>
  <c r="P307" i="5"/>
  <c r="P309" i="5"/>
  <c r="P109" i="5"/>
  <c r="P391" i="5"/>
  <c r="P14" i="5"/>
  <c r="P422" i="5"/>
  <c r="P423" i="5"/>
  <c r="P256" i="5"/>
  <c r="P257" i="5"/>
  <c r="P215" i="5"/>
  <c r="P255" i="5"/>
  <c r="P176" i="5"/>
  <c r="P404" i="5"/>
  <c r="P292" i="5"/>
  <c r="P303" i="5"/>
  <c r="P156" i="5"/>
  <c r="P365" i="5"/>
  <c r="P439" i="5"/>
  <c r="P167" i="5"/>
  <c r="P315" i="5"/>
  <c r="P39" i="5"/>
  <c r="P111" i="5"/>
  <c r="P265" i="5"/>
  <c r="P424" i="5"/>
  <c r="P163" i="5"/>
  <c r="P436" i="5"/>
  <c r="P83" i="5"/>
  <c r="P214" i="5"/>
  <c r="P153" i="5"/>
  <c r="P59" i="5"/>
  <c r="P394" i="5"/>
  <c r="P236" i="5"/>
  <c r="P286" i="5"/>
  <c r="P94" i="5"/>
  <c r="P333" i="5"/>
  <c r="P3" i="5"/>
  <c r="Q3" i="5" s="1"/>
  <c r="P441" i="5"/>
  <c r="P328" i="5"/>
  <c r="P113" i="5"/>
  <c r="P27" i="5"/>
  <c r="P96" i="5"/>
  <c r="P335" i="5"/>
  <c r="P222" i="5"/>
  <c r="P317" i="5"/>
  <c r="P318" i="5"/>
  <c r="P224" i="5"/>
  <c r="P225" i="5"/>
  <c r="P120" i="5"/>
  <c r="P199" i="5"/>
  <c r="P445" i="5"/>
  <c r="P65" i="5"/>
  <c r="P235" i="5"/>
  <c r="P48" i="5"/>
  <c r="P261" i="5"/>
  <c r="P374" i="5"/>
  <c r="P387" i="5"/>
  <c r="P192" i="5"/>
  <c r="P298" i="5"/>
  <c r="P297" i="5"/>
  <c r="P121" i="5"/>
  <c r="P448" i="5"/>
  <c r="P433" i="5"/>
  <c r="P274" i="5"/>
  <c r="P336" i="5"/>
  <c r="P278" i="5"/>
  <c r="P44" i="5"/>
  <c r="P175" i="5"/>
  <c r="P219" i="5"/>
  <c r="P137" i="5"/>
  <c r="P213" i="5"/>
  <c r="P266" i="5"/>
  <c r="P223" i="5"/>
  <c r="P377" i="5"/>
  <c r="P460" i="5"/>
  <c r="P321" i="5"/>
  <c r="P253" i="5"/>
  <c r="P21" i="5"/>
  <c r="P212" i="5"/>
  <c r="P360" i="5"/>
  <c r="P302" i="5"/>
  <c r="P466" i="5"/>
  <c r="P396" i="5"/>
  <c r="P56" i="5"/>
  <c r="P392" i="5"/>
  <c r="P37" i="5"/>
  <c r="P207" i="5"/>
  <c r="P285" i="5"/>
  <c r="P419" i="5"/>
  <c r="P196" i="5"/>
  <c r="P280" i="5"/>
  <c r="P304" i="5"/>
  <c r="P211" i="5"/>
  <c r="P29" i="5"/>
  <c r="P320" i="5"/>
  <c r="P117" i="5"/>
  <c r="P216" i="5"/>
  <c r="P52" i="5"/>
  <c r="P338" i="5"/>
  <c r="P227" i="5"/>
  <c r="P406" i="5"/>
  <c r="P443" i="5"/>
  <c r="P355" i="5"/>
  <c r="P229" i="5"/>
  <c r="P275" i="5"/>
  <c r="P25" i="5"/>
  <c r="P138" i="5"/>
  <c r="P146" i="5"/>
  <c r="P31" i="5"/>
  <c r="P145" i="5"/>
  <c r="P84" i="5"/>
  <c r="P281" i="5"/>
  <c r="P252" i="5"/>
  <c r="P251" i="5"/>
  <c r="P134" i="5"/>
  <c r="P12" i="5"/>
  <c r="P68" i="5"/>
  <c r="P198" i="5"/>
  <c r="P395" i="5"/>
  <c r="P115" i="5"/>
  <c r="P414" i="5"/>
  <c r="P174" i="5"/>
  <c r="P154" i="5"/>
  <c r="P17" i="5"/>
  <c r="P238" i="5"/>
  <c r="P254" i="5"/>
  <c r="P22" i="5"/>
  <c r="P451" i="5"/>
  <c r="P399" i="5"/>
  <c r="P147" i="5"/>
  <c r="P116" i="5"/>
  <c r="P195" i="5"/>
  <c r="P463" i="5"/>
  <c r="P30" i="5"/>
  <c r="P381" i="5"/>
  <c r="P295" i="5"/>
  <c r="P407" i="5"/>
  <c r="P230" i="5"/>
  <c r="P430" i="5"/>
  <c r="P51" i="5"/>
  <c r="P383" i="5"/>
  <c r="P452" i="5"/>
  <c r="P38" i="5"/>
  <c r="P206" i="5"/>
  <c r="P43" i="5"/>
  <c r="P127" i="5"/>
  <c r="P53" i="5"/>
  <c r="P197" i="5"/>
  <c r="P151" i="5"/>
  <c r="P152" i="5"/>
  <c r="P438" i="5"/>
  <c r="P437" i="5"/>
  <c r="P293" i="5"/>
  <c r="P408" i="5"/>
  <c r="P369" i="5"/>
  <c r="P339" i="5"/>
  <c r="P462" i="5"/>
  <c r="P85" i="5"/>
  <c r="P86" i="5"/>
  <c r="P144" i="5"/>
  <c r="P420" i="5"/>
  <c r="P99" i="5"/>
  <c r="P133" i="5"/>
  <c r="P364" i="5"/>
  <c r="P20" i="5"/>
  <c r="P173" i="5"/>
  <c r="P110" i="5"/>
  <c r="P228" i="5"/>
  <c r="P40" i="5"/>
  <c r="P93" i="5"/>
  <c r="P312" i="5"/>
  <c r="P106" i="5"/>
  <c r="P282" i="5"/>
  <c r="P409" i="5"/>
  <c r="P417" i="5"/>
  <c r="P103" i="5"/>
  <c r="P104" i="5"/>
  <c r="P386" i="5"/>
  <c r="P385" i="5"/>
  <c r="P243" i="5"/>
  <c r="P244" i="5"/>
  <c r="P273" i="5"/>
  <c r="P465" i="5"/>
  <c r="P141" i="5"/>
  <c r="P284" i="5"/>
  <c r="P101" i="5"/>
  <c r="P102" i="5"/>
  <c r="P247" i="5"/>
  <c r="P248" i="5"/>
  <c r="P7" i="5"/>
  <c r="P6" i="5"/>
  <c r="P80" i="5"/>
  <c r="P337" i="5"/>
  <c r="P42" i="5"/>
  <c r="P41" i="5"/>
  <c r="P259" i="5"/>
  <c r="P258" i="5"/>
  <c r="P164" i="5"/>
  <c r="P165" i="5"/>
  <c r="P73" i="5"/>
  <c r="P155" i="5"/>
  <c r="P279" i="5"/>
  <c r="P218" i="5"/>
  <c r="P179" i="5"/>
  <c r="P13" i="5"/>
  <c r="P340" i="5"/>
  <c r="P461" i="5"/>
  <c r="P464" i="5"/>
  <c r="P162" i="5"/>
  <c r="P324" i="5"/>
  <c r="P345" i="5"/>
  <c r="P344" i="5"/>
  <c r="P69" i="5"/>
  <c r="P70" i="5"/>
  <c r="P325" i="5"/>
  <c r="P61" i="5"/>
  <c r="P62" i="5"/>
  <c r="P189" i="5"/>
  <c r="P188" i="5"/>
  <c r="P46" i="5"/>
  <c r="P45" i="5"/>
  <c r="P75" i="5"/>
  <c r="P76" i="5"/>
  <c r="P131" i="5"/>
  <c r="P132" i="5"/>
  <c r="P234" i="5"/>
  <c r="P326" i="5"/>
  <c r="P327" i="5"/>
  <c r="P16" i="5"/>
  <c r="P15" i="5"/>
  <c r="P63" i="5"/>
  <c r="P64" i="5"/>
  <c r="P239" i="5"/>
  <c r="P240" i="5"/>
  <c r="P468" i="5"/>
  <c r="P181" i="5"/>
  <c r="P330" i="5"/>
  <c r="P123" i="5"/>
  <c r="P124" i="5"/>
  <c r="P456" i="5"/>
  <c r="P457" i="5"/>
  <c r="P130" i="5"/>
  <c r="P129" i="5"/>
  <c r="P54" i="5"/>
  <c r="P55" i="5"/>
  <c r="P203" i="5"/>
  <c r="P202" i="5"/>
  <c r="P24" i="5"/>
  <c r="P23" i="5"/>
  <c r="P157" i="5"/>
  <c r="P158" i="5"/>
  <c r="P182" i="5"/>
  <c r="P412" i="5"/>
  <c r="P413" i="5"/>
  <c r="P313" i="5"/>
  <c r="P314" i="5"/>
  <c r="P9" i="5"/>
  <c r="P10" i="5"/>
  <c r="P264" i="5"/>
  <c r="P263" i="5"/>
  <c r="P200" i="5"/>
  <c r="P268" i="5"/>
  <c r="P269" i="5"/>
  <c r="P168" i="5"/>
  <c r="P169" i="5"/>
  <c r="P343" i="5"/>
  <c r="P58" i="5"/>
  <c r="P57" i="5"/>
  <c r="P425" i="5"/>
  <c r="Q4" i="5" l="1"/>
  <c r="Q5" i="5" s="1"/>
  <c r="Q6" i="5" s="1"/>
  <c r="Q7" i="5" s="1"/>
  <c r="Q8" i="5" s="1"/>
  <c r="Q9" i="5" s="1"/>
  <c r="Q10" i="5" s="1"/>
  <c r="Q11" i="5" s="1"/>
  <c r="Q12" i="5" s="1"/>
  <c r="Q13" i="5" s="1"/>
  <c r="Q14" i="5" s="1"/>
  <c r="Q15" i="5" s="1"/>
  <c r="Q16" i="5" s="1"/>
  <c r="Q17" i="5" s="1"/>
  <c r="Q18" i="5" s="1"/>
  <c r="Q19" i="5" s="1"/>
  <c r="Q20" i="5" s="1"/>
  <c r="Q21" i="5" s="1"/>
  <c r="Q22" i="5" s="1"/>
  <c r="Q23" i="5" s="1"/>
  <c r="Q24" i="5" s="1"/>
  <c r="Q25" i="5" s="1"/>
  <c r="Q26" i="5" s="1"/>
  <c r="Q27" i="5" s="1"/>
  <c r="Q28" i="5" s="1"/>
  <c r="Q29" i="5" s="1"/>
  <c r="Q30" i="5" s="1"/>
  <c r="Q31" i="5" s="1"/>
  <c r="Q32" i="5" s="1"/>
  <c r="Q33" i="5" s="1"/>
  <c r="Q34" i="5" s="1"/>
  <c r="Q35" i="5" s="1"/>
  <c r="Q36" i="5" s="1"/>
  <c r="Q37" i="5" s="1"/>
  <c r="Q38" i="5" s="1"/>
  <c r="Q39" i="5" s="1"/>
  <c r="Q40" i="5" s="1"/>
  <c r="Q41" i="5" s="1"/>
  <c r="Q42" i="5" s="1"/>
  <c r="Q43" i="5" s="1"/>
  <c r="Q44" i="5" s="1"/>
  <c r="Q45" i="5" s="1"/>
  <c r="Q46" i="5" s="1"/>
  <c r="Q47" i="5" s="1"/>
  <c r="Q48" i="5" s="1"/>
  <c r="Q49" i="5" s="1"/>
  <c r="Q50" i="5" s="1"/>
  <c r="Q51" i="5" s="1"/>
  <c r="Q52" i="5" s="1"/>
  <c r="Q53" i="5" s="1"/>
  <c r="Q54" i="5" s="1"/>
  <c r="Q55" i="5" s="1"/>
  <c r="Q56" i="5" s="1"/>
  <c r="Q57" i="5" s="1"/>
  <c r="Q58" i="5" s="1"/>
  <c r="Q59" i="5" s="1"/>
  <c r="Q60" i="5" s="1"/>
  <c r="Q61" i="5" s="1"/>
  <c r="Q62" i="5" s="1"/>
  <c r="Q63" i="5" s="1"/>
  <c r="Q64" i="5" s="1"/>
  <c r="Q65" i="5" s="1"/>
  <c r="Q66" i="5" s="1"/>
  <c r="Q67" i="5" s="1"/>
  <c r="Q68" i="5" s="1"/>
  <c r="Q69" i="5" s="1"/>
  <c r="Q70" i="5" s="1"/>
  <c r="Q71" i="5" s="1"/>
  <c r="Q72" i="5" s="1"/>
  <c r="Q73" i="5" s="1"/>
  <c r="Q74" i="5" s="1"/>
  <c r="Q75" i="5" s="1"/>
  <c r="Q76" i="5" s="1"/>
  <c r="Q77" i="5" s="1"/>
  <c r="Q78" i="5" s="1"/>
  <c r="Q79" i="5" s="1"/>
  <c r="Q80" i="5" s="1"/>
  <c r="Q81" i="5" s="1"/>
  <c r="Q82" i="5" s="1"/>
  <c r="Q83" i="5" s="1"/>
  <c r="Q84" i="5" s="1"/>
  <c r="Q85" i="5" s="1"/>
  <c r="Q86" i="5" s="1"/>
  <c r="Q87" i="5" s="1"/>
  <c r="Q88" i="5" s="1"/>
  <c r="Q89" i="5" s="1"/>
  <c r="Q90" i="5" s="1"/>
  <c r="Q91" i="5" s="1"/>
  <c r="Q92" i="5" s="1"/>
  <c r="Q93" i="5" s="1"/>
  <c r="Q94" i="5" s="1"/>
  <c r="Q95" i="5" s="1"/>
  <c r="Q96" i="5" s="1"/>
  <c r="Q97" i="5" s="1"/>
  <c r="Q98" i="5" s="1"/>
  <c r="Q99" i="5" s="1"/>
  <c r="Q100" i="5" s="1"/>
  <c r="Q101" i="5" s="1"/>
  <c r="Q102" i="5" s="1"/>
  <c r="Q103" i="5" s="1"/>
  <c r="Q104" i="5" s="1"/>
  <c r="Q105" i="5" s="1"/>
  <c r="Q106" i="5" s="1"/>
  <c r="Q107" i="5" s="1"/>
  <c r="Q108" i="5" s="1"/>
  <c r="Q109" i="5" s="1"/>
  <c r="Q110" i="5" s="1"/>
  <c r="Q111" i="5" s="1"/>
  <c r="Q112" i="5" s="1"/>
  <c r="Q113" i="5" s="1"/>
  <c r="Q114" i="5" s="1"/>
  <c r="Q115" i="5" s="1"/>
  <c r="Q116" i="5" s="1"/>
  <c r="Q117" i="5" s="1"/>
  <c r="Q118" i="5" s="1"/>
  <c r="Q119" i="5" s="1"/>
  <c r="Q120" i="5" s="1"/>
  <c r="Q121" i="5" s="1"/>
  <c r="Q122" i="5" s="1"/>
  <c r="Q123" i="5" s="1"/>
  <c r="Q124" i="5" s="1"/>
  <c r="Q125" i="5" s="1"/>
  <c r="Q126" i="5" s="1"/>
  <c r="Q127" i="5" s="1"/>
  <c r="Q128" i="5" s="1"/>
  <c r="Q129" i="5" s="1"/>
  <c r="Q130" i="5" s="1"/>
  <c r="Q131" i="5" s="1"/>
  <c r="Q132" i="5" s="1"/>
  <c r="Q133" i="5" s="1"/>
  <c r="Q134" i="5" s="1"/>
  <c r="Q135" i="5" s="1"/>
  <c r="Q136" i="5" s="1"/>
  <c r="Q137" i="5" s="1"/>
  <c r="Q138" i="5" s="1"/>
  <c r="Q139" i="5" s="1"/>
  <c r="Q140" i="5" s="1"/>
  <c r="Q141" i="5" s="1"/>
  <c r="Q142" i="5" s="1"/>
  <c r="Q143" i="5" s="1"/>
  <c r="Q144" i="5" s="1"/>
  <c r="Q145" i="5" s="1"/>
  <c r="Q146" i="5" s="1"/>
  <c r="Q147" i="5" s="1"/>
  <c r="Q148" i="5" s="1"/>
  <c r="Q149" i="5" s="1"/>
  <c r="Q150" i="5" s="1"/>
  <c r="Q151" i="5" s="1"/>
  <c r="Q152" i="5" s="1"/>
  <c r="Q153" i="5" s="1"/>
  <c r="Q154" i="5" s="1"/>
  <c r="Q155" i="5" s="1"/>
  <c r="Q156" i="5" s="1"/>
  <c r="Q157" i="5" s="1"/>
  <c r="Q158" i="5" s="1"/>
  <c r="Q159" i="5" s="1"/>
  <c r="Q160" i="5" s="1"/>
  <c r="Q161" i="5" s="1"/>
  <c r="Q162" i="5" s="1"/>
  <c r="Q163" i="5" s="1"/>
  <c r="Q164" i="5" s="1"/>
  <c r="Q165" i="5" s="1"/>
  <c r="Q166" i="5" s="1"/>
  <c r="Q167" i="5" s="1"/>
  <c r="Q168" i="5" s="1"/>
  <c r="Q169" i="5" s="1"/>
  <c r="Q170" i="5" s="1"/>
  <c r="Q171" i="5" s="1"/>
  <c r="Q172" i="5" s="1"/>
  <c r="Q173" i="5" s="1"/>
  <c r="Q174" i="5" s="1"/>
  <c r="Q175" i="5" s="1"/>
  <c r="Q176" i="5" s="1"/>
  <c r="Q177" i="5" s="1"/>
  <c r="Q178" i="5" s="1"/>
  <c r="Q179" i="5" s="1"/>
  <c r="Q180" i="5" s="1"/>
  <c r="Q181" i="5" s="1"/>
  <c r="Q182" i="5" s="1"/>
  <c r="Q183" i="5" s="1"/>
  <c r="Q184" i="5" s="1"/>
  <c r="Q185" i="5" s="1"/>
  <c r="Q186" i="5" s="1"/>
  <c r="Q187" i="5" s="1"/>
  <c r="Q188" i="5" s="1"/>
  <c r="Q189" i="5" s="1"/>
  <c r="Q190" i="5" s="1"/>
  <c r="Q191" i="5" s="1"/>
  <c r="Q192" i="5" s="1"/>
  <c r="Q193" i="5" s="1"/>
  <c r="Q194" i="5" s="1"/>
  <c r="Q195" i="5" s="1"/>
  <c r="Q196" i="5" s="1"/>
  <c r="Q197" i="5" s="1"/>
  <c r="Q198" i="5" s="1"/>
  <c r="Q199" i="5" s="1"/>
  <c r="Q200" i="5" s="1"/>
  <c r="Q201" i="5" s="1"/>
  <c r="Q202" i="5" s="1"/>
  <c r="Q203" i="5" s="1"/>
  <c r="Q204" i="5" s="1"/>
  <c r="Q205" i="5" s="1"/>
  <c r="Q206" i="5" s="1"/>
  <c r="Q207" i="5" s="1"/>
  <c r="Q208" i="5" s="1"/>
  <c r="Q209" i="5" s="1"/>
  <c r="Q210" i="5" s="1"/>
  <c r="Q211" i="5" s="1"/>
  <c r="Q212" i="5" s="1"/>
  <c r="Q213" i="5" s="1"/>
  <c r="Q214" i="5" s="1"/>
  <c r="Q215" i="5" s="1"/>
  <c r="Q216" i="5" s="1"/>
  <c r="Q217" i="5" s="1"/>
  <c r="Q218" i="5" s="1"/>
  <c r="Q219" i="5" s="1"/>
  <c r="Q220" i="5" s="1"/>
  <c r="Q221" i="5" s="1"/>
  <c r="Q222" i="5" s="1"/>
  <c r="Q223" i="5" s="1"/>
  <c r="Q224" i="5" s="1"/>
  <c r="Q225" i="5" s="1"/>
  <c r="Q226" i="5" s="1"/>
  <c r="Q227" i="5" s="1"/>
  <c r="Q228" i="5" s="1"/>
  <c r="Q229" i="5" s="1"/>
  <c r="Q230" i="5" s="1"/>
  <c r="Q231" i="5" s="1"/>
  <c r="Q232" i="5" s="1"/>
  <c r="Q233" i="5" s="1"/>
  <c r="Q234" i="5" s="1"/>
  <c r="Q235" i="5" s="1"/>
  <c r="Q236" i="5" s="1"/>
  <c r="Q237" i="5" s="1"/>
  <c r="Q238" i="5" s="1"/>
  <c r="Q239" i="5" s="1"/>
  <c r="Q240" i="5" s="1"/>
  <c r="Q241" i="5" s="1"/>
  <c r="Q242" i="5" s="1"/>
  <c r="Q243" i="5" s="1"/>
  <c r="Q244" i="5" s="1"/>
  <c r="Q245" i="5" s="1"/>
  <c r="Q246" i="5" s="1"/>
  <c r="Q247" i="5" s="1"/>
  <c r="Q248" i="5" s="1"/>
  <c r="Q249" i="5" s="1"/>
  <c r="Q250" i="5" s="1"/>
  <c r="Q251" i="5" s="1"/>
  <c r="Q252" i="5" s="1"/>
  <c r="Q253" i="5" s="1"/>
  <c r="Q254" i="5" s="1"/>
  <c r="Q255" i="5" s="1"/>
  <c r="Q256" i="5" s="1"/>
  <c r="Q257" i="5" s="1"/>
  <c r="Q258" i="5" s="1"/>
  <c r="Q259" i="5" s="1"/>
  <c r="Q260" i="5" s="1"/>
  <c r="Q261" i="5" s="1"/>
  <c r="Q262" i="5" s="1"/>
  <c r="Q263" i="5" s="1"/>
  <c r="Q264" i="5" s="1"/>
  <c r="Q265" i="5" s="1"/>
  <c r="Q266" i="5" s="1"/>
  <c r="Q267" i="5" s="1"/>
  <c r="Q268" i="5" s="1"/>
  <c r="Q269" i="5" s="1"/>
  <c r="Q270" i="5" s="1"/>
  <c r="Q271" i="5" s="1"/>
  <c r="Q272" i="5" s="1"/>
  <c r="Q273" i="5" s="1"/>
  <c r="Q274" i="5" s="1"/>
  <c r="Q275" i="5" s="1"/>
  <c r="Q276" i="5" s="1"/>
  <c r="Q277" i="5" s="1"/>
  <c r="Q278" i="5" s="1"/>
  <c r="Q279" i="5" s="1"/>
  <c r="Q280" i="5" s="1"/>
  <c r="Q281" i="5" s="1"/>
  <c r="Q282" i="5" s="1"/>
  <c r="Q283" i="5" s="1"/>
  <c r="Q284" i="5" s="1"/>
  <c r="Q285" i="5" s="1"/>
  <c r="Q286" i="5" s="1"/>
  <c r="Q287" i="5" s="1"/>
  <c r="Q288" i="5" s="1"/>
  <c r="Q289" i="5" s="1"/>
  <c r="Q290" i="5" s="1"/>
  <c r="Q291" i="5" s="1"/>
  <c r="Q292" i="5" s="1"/>
  <c r="Q293" i="5" s="1"/>
  <c r="Q294" i="5" s="1"/>
  <c r="Q295" i="5" s="1"/>
  <c r="Q296" i="5" s="1"/>
  <c r="Q297" i="5" s="1"/>
  <c r="Q298" i="5" s="1"/>
  <c r="Q299" i="5" s="1"/>
  <c r="Q300" i="5" s="1"/>
  <c r="Q301" i="5" s="1"/>
  <c r="Q302" i="5" s="1"/>
  <c r="Q303" i="5" s="1"/>
  <c r="Q304" i="5" s="1"/>
  <c r="Q305" i="5" s="1"/>
  <c r="Q306" i="5" s="1"/>
  <c r="Q307" i="5" s="1"/>
  <c r="Q308" i="5" s="1"/>
  <c r="Q309" i="5" s="1"/>
  <c r="Q310" i="5" s="1"/>
  <c r="Q311" i="5" s="1"/>
  <c r="Q312" i="5" s="1"/>
  <c r="Q313" i="5" s="1"/>
  <c r="Q314" i="5" s="1"/>
  <c r="Q315" i="5" s="1"/>
  <c r="Q316" i="5" s="1"/>
  <c r="Q317" i="5" s="1"/>
  <c r="Q318" i="5" s="1"/>
  <c r="Q319" i="5" s="1"/>
  <c r="Q320" i="5" s="1"/>
  <c r="Q321" i="5" s="1"/>
  <c r="Q322" i="5" s="1"/>
  <c r="Q323" i="5" s="1"/>
  <c r="Q324" i="5" s="1"/>
  <c r="Q325" i="5" s="1"/>
  <c r="Q326" i="5" s="1"/>
  <c r="Q327" i="5" s="1"/>
  <c r="Q328" i="5" s="1"/>
  <c r="Q329" i="5" s="1"/>
  <c r="Q330" i="5" s="1"/>
  <c r="Q331" i="5" s="1"/>
  <c r="Q332" i="5" s="1"/>
  <c r="Q333" i="5" s="1"/>
  <c r="Q334" i="5" s="1"/>
  <c r="Q335" i="5" s="1"/>
  <c r="Q336" i="5" s="1"/>
  <c r="Q337" i="5" s="1"/>
  <c r="Q338" i="5" s="1"/>
  <c r="Q339" i="5" s="1"/>
  <c r="Q340" i="5" s="1"/>
  <c r="Q341" i="5" s="1"/>
  <c r="Q342" i="5" s="1"/>
  <c r="Q343" i="5" s="1"/>
  <c r="Q344" i="5" s="1"/>
  <c r="Q345" i="5" s="1"/>
  <c r="Q346" i="5" s="1"/>
  <c r="Q347" i="5" s="1"/>
  <c r="Q348" i="5" s="1"/>
  <c r="Q349" i="5" s="1"/>
  <c r="Q350" i="5" s="1"/>
  <c r="Q351" i="5" s="1"/>
  <c r="Q352" i="5" s="1"/>
  <c r="Q353" i="5" s="1"/>
  <c r="Q354" i="5" s="1"/>
  <c r="Q355" i="5" s="1"/>
  <c r="Q356" i="5" s="1"/>
  <c r="Q357" i="5" s="1"/>
  <c r="Q358" i="5" s="1"/>
  <c r="Q359" i="5" s="1"/>
  <c r="Q360" i="5" s="1"/>
  <c r="Q361" i="5" s="1"/>
  <c r="Q362" i="5" s="1"/>
  <c r="Q363" i="5" s="1"/>
  <c r="Q364" i="5" s="1"/>
  <c r="Q365" i="5" s="1"/>
  <c r="Q366" i="5" s="1"/>
  <c r="Q367" i="5" s="1"/>
  <c r="Q368" i="5" s="1"/>
  <c r="Q369" i="5" s="1"/>
  <c r="Q370" i="5" s="1"/>
  <c r="Q371" i="5" s="1"/>
  <c r="Q372" i="5" s="1"/>
  <c r="Q373" i="5" s="1"/>
  <c r="Q374" i="5" s="1"/>
  <c r="Q375" i="5" s="1"/>
  <c r="Q376" i="5" s="1"/>
  <c r="Q377" i="5" s="1"/>
  <c r="Q378" i="5" s="1"/>
  <c r="Q379" i="5" s="1"/>
  <c r="Q380" i="5" s="1"/>
  <c r="Q381" i="5" s="1"/>
  <c r="Q382" i="5" s="1"/>
  <c r="Q383" i="5" s="1"/>
  <c r="Q384" i="5" s="1"/>
  <c r="Q385" i="5" s="1"/>
  <c r="Q386" i="5" s="1"/>
  <c r="Q387" i="5" s="1"/>
  <c r="Q388" i="5" s="1"/>
  <c r="Q389" i="5" s="1"/>
  <c r="Q390" i="5" s="1"/>
  <c r="Q391" i="5" s="1"/>
  <c r="Q392" i="5" s="1"/>
  <c r="Q393" i="5" s="1"/>
  <c r="Q394" i="5" s="1"/>
  <c r="Q395" i="5" s="1"/>
  <c r="Q396" i="5" s="1"/>
  <c r="Q397" i="5" s="1"/>
  <c r="Q398" i="5" s="1"/>
  <c r="Q399" i="5" s="1"/>
  <c r="Q400" i="5" s="1"/>
  <c r="Q401" i="5" s="1"/>
  <c r="Q402" i="5" s="1"/>
  <c r="Q403" i="5" s="1"/>
  <c r="Q404" i="5" s="1"/>
  <c r="Q405" i="5" s="1"/>
  <c r="Q406" i="5" s="1"/>
  <c r="Q407" i="5" s="1"/>
  <c r="Q408" i="5" s="1"/>
  <c r="Q409" i="5" s="1"/>
  <c r="Q410" i="5" s="1"/>
  <c r="Q411" i="5" s="1"/>
  <c r="Q412" i="5" s="1"/>
  <c r="Q413" i="5" s="1"/>
  <c r="Q414" i="5" s="1"/>
  <c r="Q415" i="5" s="1"/>
  <c r="Q416" i="5" s="1"/>
  <c r="Q417" i="5" s="1"/>
  <c r="Q418" i="5" s="1"/>
  <c r="Q419" i="5" s="1"/>
  <c r="Q420" i="5" s="1"/>
  <c r="Q421" i="5" s="1"/>
  <c r="Q422" i="5" s="1"/>
  <c r="Q423" i="5" s="1"/>
  <c r="Q424" i="5" s="1"/>
  <c r="Q425" i="5" s="1"/>
  <c r="Q426" i="5" s="1"/>
  <c r="Q427" i="5" s="1"/>
  <c r="Q428" i="5" s="1"/>
  <c r="Q429" i="5" s="1"/>
  <c r="Q430" i="5" s="1"/>
  <c r="Q431" i="5" s="1"/>
  <c r="Q432" i="5" s="1"/>
  <c r="Q433" i="5" s="1"/>
  <c r="Q434" i="5" s="1"/>
  <c r="Q435" i="5" s="1"/>
  <c r="Q436" i="5" s="1"/>
  <c r="Q437" i="5" s="1"/>
  <c r="Q438" i="5" s="1"/>
  <c r="Q439" i="5" s="1"/>
  <c r="Q440" i="5" s="1"/>
  <c r="Q456" i="5"/>
  <c r="Q457" i="5" s="1"/>
  <c r="Q458" i="5" s="1"/>
  <c r="Q459" i="5" s="1"/>
  <c r="Q460" i="5" s="1"/>
  <c r="Q461" i="5" s="1"/>
  <c r="Q462" i="5" s="1"/>
  <c r="Q463" i="5" s="1"/>
  <c r="Q464" i="5" s="1"/>
  <c r="Q465" i="5" s="1"/>
  <c r="Q466" i="5" s="1"/>
  <c r="Q467" i="5" s="1"/>
  <c r="Q468" i="5" s="1"/>
  <c r="Q469" i="5" s="1"/>
  <c r="Q470" i="5" s="1"/>
  <c r="Q471" i="5" s="1"/>
  <c r="Q472" i="5" s="1"/>
  <c r="Q473" i="5" s="1"/>
  <c r="Q474" i="5" s="1"/>
  <c r="Q475" i="5" s="1"/>
  <c r="Q441" i="5" l="1"/>
  <c r="Q442" i="5"/>
  <c r="Q443" i="5" s="1"/>
  <c r="Q444" i="5" s="1"/>
  <c r="Q445" i="5" s="1"/>
  <c r="Q446" i="5" s="1"/>
  <c r="Q447" i="5" s="1"/>
  <c r="Q448" i="5" s="1"/>
  <c r="Q449" i="5" s="1"/>
  <c r="Q450" i="5" s="1"/>
  <c r="Q451" i="5" s="1"/>
  <c r="Q452" i="5" s="1"/>
  <c r="Q45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E442" authorId="0" shapeId="0" xr:uid="{5B09437E-AF6D-4CEA-BB71-D969E9057BDD}">
      <text>
        <r>
          <rPr>
            <b/>
            <sz val="9"/>
            <color indexed="81"/>
            <rFont val="Tahoma"/>
            <charset val="1"/>
          </rPr>
          <t>David Ward:</t>
        </r>
        <r>
          <rPr>
            <sz val="9"/>
            <color indexed="81"/>
            <rFont val="Tahoma"/>
            <charset val="1"/>
          </rPr>
          <t xml:space="preserve">
Changed from SYC2 on Jan 2018 after detailed review of field data sheets
.
</t>
        </r>
      </text>
    </comment>
    <comment ref="L454" authorId="0" shapeId="0" xr:uid="{00000000-0006-0000-0200-000001000000}">
      <text>
        <r>
          <rPr>
            <b/>
            <sz val="8"/>
            <color indexed="81"/>
            <rFont val="Tahoma"/>
            <family val="2"/>
          </rPr>
          <t>David Ward:</t>
        </r>
        <r>
          <rPr>
            <sz val="8"/>
            <color indexed="81"/>
            <rFont val="Tahoma"/>
            <family val="2"/>
          </rPr>
          <t xml:space="preserve">
Forced to Spring for simplicity</t>
        </r>
      </text>
    </comment>
    <comment ref="Q454" authorId="0" shapeId="0" xr:uid="{00000000-0006-0000-0200-000002000000}">
      <text>
        <r>
          <rPr>
            <b/>
            <sz val="8"/>
            <color indexed="81"/>
            <rFont val="Tahoma"/>
            <family val="2"/>
          </rPr>
          <t>David Ward:</t>
        </r>
        <r>
          <rPr>
            <sz val="8"/>
            <color indexed="81"/>
            <rFont val="Tahoma"/>
            <family val="2"/>
          </rPr>
          <t xml:space="preserve">
Forced to season 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David Ward</author>
  </authors>
  <commentList>
    <comment ref="F1" authorId="0" shapeId="0" xr:uid="{00000000-0006-0000-0400-000001000000}">
      <text>
        <r>
          <rPr>
            <sz val="8"/>
            <color indexed="81"/>
            <rFont val="Tahoma"/>
            <family val="2"/>
          </rPr>
          <t>Here a consistent naming was matched up with benthic table.  Monitoring in 2010 is highlighted</t>
        </r>
      </text>
    </comment>
    <comment ref="R7" authorId="1" shapeId="0" xr:uid="{00000000-0006-0000-0400-000002000000}">
      <text>
        <r>
          <rPr>
            <b/>
            <sz val="8"/>
            <color indexed="81"/>
            <rFont val="Tahoma"/>
            <family val="2"/>
          </rPr>
          <t>David Ward:</t>
        </r>
        <r>
          <rPr>
            <sz val="8"/>
            <color indexed="81"/>
            <rFont val="Tahoma"/>
            <family val="2"/>
          </rPr>
          <t xml:space="preserve">
From 8/16/08 GPS 39.20335, -77.6185</t>
        </r>
      </text>
    </comment>
    <comment ref="D11" authorId="1" shapeId="0" xr:uid="{00000000-0006-0000-0400-000003000000}">
      <text>
        <r>
          <rPr>
            <b/>
            <sz val="8"/>
            <color indexed="81"/>
            <rFont val="Tahoma"/>
            <family val="2"/>
          </rPr>
          <t>David Ward:</t>
        </r>
        <r>
          <rPr>
            <sz val="8"/>
            <color indexed="81"/>
            <rFont val="Tahoma"/>
            <family val="2"/>
          </rPr>
          <t xml:space="preserve">
New site in 2008</t>
        </r>
      </text>
    </comment>
    <comment ref="D15" authorId="1" shapeId="0" xr:uid="{00000000-0006-0000-0400-000004000000}">
      <text>
        <r>
          <rPr>
            <b/>
            <sz val="8"/>
            <color indexed="81"/>
            <rFont val="Tahoma"/>
            <family val="2"/>
          </rPr>
          <t>David Ward:</t>
        </r>
        <r>
          <rPr>
            <sz val="8"/>
            <color indexed="81"/>
            <rFont val="Tahoma"/>
            <family val="2"/>
          </rPr>
          <t xml:space="preserve">
Newly named in 2008</t>
        </r>
      </text>
    </comment>
    <comment ref="R15" authorId="1" shapeId="0" xr:uid="{00000000-0006-0000-0400-000005000000}">
      <text>
        <r>
          <rPr>
            <b/>
            <sz val="8"/>
            <color indexed="81"/>
            <rFont val="Tahoma"/>
            <family val="2"/>
          </rPr>
          <t>David Ward:</t>
        </r>
        <r>
          <rPr>
            <sz val="8"/>
            <color indexed="81"/>
            <rFont val="Tahoma"/>
            <family val="2"/>
          </rPr>
          <t xml:space="preserve">
The 8/3/2008 Field sheet GPS coordinates are very inaccurate.</t>
        </r>
      </text>
    </comment>
    <comment ref="R16" authorId="1" shapeId="0" xr:uid="{00000000-0006-0000-0400-000006000000}">
      <text>
        <r>
          <rPr>
            <b/>
            <sz val="8"/>
            <color indexed="81"/>
            <rFont val="Tahoma"/>
            <family val="2"/>
          </rPr>
          <t>David Ward:</t>
        </r>
        <r>
          <rPr>
            <sz val="8"/>
            <color indexed="81"/>
            <rFont val="Tahoma"/>
            <family val="2"/>
          </rPr>
          <t xml:space="preserve">
The 8/3/2008 Field sheet GPS coordinates are very inaccurate.</t>
        </r>
      </text>
    </comment>
    <comment ref="F38" authorId="1" shapeId="0" xr:uid="{00000000-0006-0000-0400-000007000000}">
      <text>
        <r>
          <rPr>
            <b/>
            <sz val="8"/>
            <color indexed="81"/>
            <rFont val="Tahoma"/>
            <family val="2"/>
          </rPr>
          <t>David Ward:</t>
        </r>
        <r>
          <rPr>
            <sz val="8"/>
            <color indexed="81"/>
            <rFont val="Tahoma"/>
            <family val="2"/>
          </rPr>
          <t xml:space="preserve">
Names added 12/10/2008 though is very close to SFCAT#5 at Waterford Bridge</t>
        </r>
      </text>
    </comment>
    <comment ref="J39" authorId="1" shapeId="0" xr:uid="{00000000-0006-0000-0400-000008000000}">
      <text>
        <r>
          <rPr>
            <b/>
            <sz val="8"/>
            <color indexed="81"/>
            <rFont val="Tahoma"/>
            <family val="2"/>
          </rPr>
          <t>David Ward:</t>
        </r>
        <r>
          <rPr>
            <sz val="8"/>
            <color indexed="81"/>
            <rFont val="Tahoma"/>
            <family val="2"/>
          </rPr>
          <t xml:space="preserve">
http://maps.google.com/maps/ms?hl=en&amp;ie=UTF8&amp;msa=0&amp;msid=104748320198977452678.00045174a30ad4fba8fcc&amp;ll=39.137517,-77.603302&amp;spn=0.511281,0.878906&amp;z=10&amp;source=embed</t>
        </r>
      </text>
    </comment>
    <comment ref="F40" authorId="1" shapeId="0" xr:uid="{00000000-0006-0000-0400-000009000000}">
      <text>
        <r>
          <rPr>
            <b/>
            <sz val="8"/>
            <color indexed="81"/>
            <rFont val="Tahoma"/>
            <family val="2"/>
          </rPr>
          <t>David Ward:</t>
        </r>
        <r>
          <rPr>
            <sz val="8"/>
            <color indexed="81"/>
            <rFont val="Tahoma"/>
            <family val="2"/>
          </rPr>
          <t xml:space="preserve">
Site name verified w/ McGranahan 12/9/2008</t>
        </r>
      </text>
    </comment>
    <comment ref="F41" authorId="1" shapeId="0" xr:uid="{00000000-0006-0000-0400-00000A000000}">
      <text>
        <r>
          <rPr>
            <b/>
            <sz val="8"/>
            <color indexed="81"/>
            <rFont val="Tahoma"/>
            <family val="2"/>
          </rPr>
          <t>David Ward:</t>
        </r>
        <r>
          <rPr>
            <sz val="8"/>
            <color indexed="81"/>
            <rFont val="Tahoma"/>
            <family val="2"/>
          </rPr>
          <t xml:space="preserve">
Site name verified w/ McGranahan 12/9/2008</t>
        </r>
      </text>
    </comment>
    <comment ref="F42" authorId="1" shapeId="0" xr:uid="{00000000-0006-0000-0400-00000B000000}">
      <text>
        <r>
          <rPr>
            <b/>
            <sz val="8"/>
            <color indexed="81"/>
            <rFont val="Tahoma"/>
            <family val="2"/>
          </rPr>
          <t>David Ward:</t>
        </r>
        <r>
          <rPr>
            <sz val="8"/>
            <color indexed="81"/>
            <rFont val="Tahoma"/>
            <family val="2"/>
          </rPr>
          <t xml:space="preserve">
Site same as Goose Creek Association</t>
        </r>
      </text>
    </comment>
    <comment ref="F43" authorId="1" shapeId="0" xr:uid="{00000000-0006-0000-0400-00000C000000}">
      <text>
        <r>
          <rPr>
            <b/>
            <sz val="8"/>
            <color indexed="81"/>
            <rFont val="Tahoma"/>
            <family val="2"/>
          </rPr>
          <t>David Ward:</t>
        </r>
        <r>
          <rPr>
            <sz val="8"/>
            <color indexed="81"/>
            <rFont val="Tahoma"/>
            <family val="2"/>
          </rPr>
          <t xml:space="preserve">
Site name verified w/ McGranahan 12/9/2008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David.Ward</author>
  </authors>
  <commentList>
    <comment ref="A1" authorId="0" shapeId="0" xr:uid="{00000000-0006-0000-1E00-000001000000}">
      <text>
        <r>
          <rPr>
            <b/>
            <sz val="8"/>
            <color indexed="81"/>
            <rFont val="Tahoma"/>
            <family val="2"/>
          </rPr>
          <t>David.Ward:</t>
        </r>
        <r>
          <rPr>
            <sz val="8"/>
            <color indexed="81"/>
            <rFont val="Tahoma"/>
            <family val="2"/>
          </rPr>
          <t xml:space="preserve">
(BT135&lt;8,"Poor",IF(BT135&lt;=16,"Fair","Good"))</t>
        </r>
      </text>
    </comment>
  </commentList>
</comments>
</file>

<file path=xl/sharedStrings.xml><?xml version="1.0" encoding="utf-8"?>
<sst xmlns="http://schemas.openxmlformats.org/spreadsheetml/2006/main" count="6995" uniqueCount="723">
  <si>
    <t>VA_SCI</t>
  </si>
  <si>
    <t>VA_SCI_Biosurvey_Condition</t>
  </si>
  <si>
    <t>BEAVEAR#1 - LWC #13</t>
  </si>
  <si>
    <t>Fair</t>
  </si>
  <si>
    <t>Impaired</t>
  </si>
  <si>
    <t>Poor</t>
  </si>
  <si>
    <t>BR#1</t>
  </si>
  <si>
    <t>CAT#1 - LWC #3</t>
  </si>
  <si>
    <t>CROOK#1 - LWC #6</t>
  </si>
  <si>
    <t>Good</t>
  </si>
  <si>
    <t>Least Impaired</t>
  </si>
  <si>
    <t>DUT#1</t>
  </si>
  <si>
    <t>DUT#2</t>
  </si>
  <si>
    <t>JACKS#1</t>
  </si>
  <si>
    <t>MILL#1 - LWC #1</t>
  </si>
  <si>
    <t>MILL#2 - LWC #11</t>
  </si>
  <si>
    <t>NFBEV#1 - LWC #9</t>
  </si>
  <si>
    <t>NFGOO#3</t>
  </si>
  <si>
    <t>NFGOO#4 - LWC #7</t>
  </si>
  <si>
    <t>PINY#1 - LWC #15A</t>
  </si>
  <si>
    <t>SFCAT#1</t>
  </si>
  <si>
    <t>SFCAT#2 - LWC #4</t>
  </si>
  <si>
    <t xml:space="preserve">SFCAT#3 </t>
  </si>
  <si>
    <t>SFCAT#4</t>
  </si>
  <si>
    <t>SIMP#1</t>
  </si>
  <si>
    <t>SUGAR#1- LWC #14</t>
  </si>
  <si>
    <t>X1LIM#1 - LWC #5</t>
  </si>
  <si>
    <t>X2LIM#1 - LWC #16</t>
  </si>
  <si>
    <t>XCAT#1</t>
  </si>
  <si>
    <t>XPINY#1 - LWC #15</t>
  </si>
  <si>
    <t>Major River Basin</t>
  </si>
  <si>
    <t>Stream Name</t>
  </si>
  <si>
    <t>Station Number</t>
  </si>
  <si>
    <t xml:space="preserve">DEQ Station ID </t>
  </si>
  <si>
    <t>Station Location Description</t>
  </si>
  <si>
    <t>EPA Biosurvey Score</t>
  </si>
  <si>
    <t>EPA Biosurvey Condition Category</t>
  </si>
  <si>
    <t>SOS Multi-metric Index Score</t>
  </si>
  <si>
    <t>Multimetric Index Category</t>
  </si>
  <si>
    <t>Potomac</t>
  </si>
  <si>
    <t>Catoctin Cr.</t>
  </si>
  <si>
    <t>Rt. 663</t>
  </si>
  <si>
    <t>Goose Creek</t>
  </si>
  <si>
    <t>Little River</t>
  </si>
  <si>
    <t>Piney Run at Rt. 683</t>
  </si>
  <si>
    <t>Excellent</t>
  </si>
  <si>
    <t>Piney Run at Rt. 685</t>
  </si>
  <si>
    <t>15a21</t>
  </si>
  <si>
    <t>15a22</t>
  </si>
  <si>
    <t>15a23</t>
  </si>
  <si>
    <t>Piney 15A</t>
  </si>
  <si>
    <t>17</t>
  </si>
  <si>
    <t>LWC Piney Run - Sweet Run</t>
  </si>
  <si>
    <t>Catoctin Creek (A02)</t>
  </si>
  <si>
    <t>North Fork Catoctin Creek</t>
  </si>
  <si>
    <t>Near Confluence of North and South Fork Catoctin</t>
  </si>
  <si>
    <t>Lower Goose Creek (A08)</t>
  </si>
  <si>
    <t>Tuscarora Creek</t>
  </si>
  <si>
    <t>Lawson Road crossing of Tuscarora</t>
  </si>
  <si>
    <t>Catoctin Creek</t>
  </si>
  <si>
    <t>Appox. 1 stream mile below Taylorstown Bridge</t>
  </si>
  <si>
    <t>South Fork Catoctin Creek</t>
  </si>
  <si>
    <t>Purcellville Nature Park</t>
  </si>
  <si>
    <t>Potomac River/Limestone Branch (A03)</t>
  </si>
  <si>
    <t>Unnamed Trib - Limestone Branch</t>
  </si>
  <si>
    <t>100 feet upstream Rt. 661 bridge</t>
  </si>
  <si>
    <t>North Fork Goose Creek (A06)</t>
  </si>
  <si>
    <t>Crooked Run</t>
  </si>
  <si>
    <t>200 yards downstream from Rt. 727 bridge</t>
  </si>
  <si>
    <t>North Fork Goose Creek</t>
  </si>
  <si>
    <t>500 yards upstream from Tranquilty Rd. bridge</t>
  </si>
  <si>
    <t>Beaverdam Creek (A07)</t>
  </si>
  <si>
    <t>Butcher's Branch</t>
  </si>
  <si>
    <t>approx. 300 meters downstream of the Rt. 831 bridge</t>
  </si>
  <si>
    <t>Milltown Creek</t>
  </si>
  <si>
    <t>approx. 1 mile upstream from Rt.287 bridge off Rt. 691</t>
  </si>
  <si>
    <t>Sourth Fork Goose Creek</t>
  </si>
  <si>
    <t>Panther Skin Creek</t>
  </si>
  <si>
    <t>Approx. 100 meters upstream of bridge at Rt. 623 off Rt. 50</t>
  </si>
  <si>
    <t>Potomac River/Broad Run</t>
  </si>
  <si>
    <t>Beaverdam Run</t>
  </si>
  <si>
    <t xml:space="preserve"> Approx. 200 yds upstream from bridge at Ashburn Rd (Rt. 641)</t>
  </si>
  <si>
    <t>Poor-Insufficient insects</t>
  </si>
  <si>
    <t>13B</t>
  </si>
  <si>
    <t>End of Glouster Ave</t>
  </si>
  <si>
    <t>Potomac River</t>
  </si>
  <si>
    <t>Sugarland Run</t>
  </si>
  <si>
    <t>Downstream from Seneca Ridge School Property Line</t>
  </si>
  <si>
    <t>Piney Run</t>
  </si>
  <si>
    <t>Rt. 685 in BREC Property</t>
  </si>
  <si>
    <t>Sweet Run Trib of Piney Run</t>
  </si>
  <si>
    <t>Unnamed Trib of Limestone Branch</t>
  </si>
  <si>
    <t>Off Tutt Lane (SR 740) approx 1/4 mile from Rt 15 downstream from bridge on Lupfer Property</t>
  </si>
  <si>
    <t>Broad Run</t>
  </si>
  <si>
    <t>1ABRB002.15</t>
  </si>
  <si>
    <t>Downstream from Rt 7 bridge</t>
  </si>
  <si>
    <t>Acceptable</t>
  </si>
  <si>
    <t>Unacceptable</t>
  </si>
  <si>
    <t>Beaverdam Creek</t>
  </si>
  <si>
    <t>south of ford at Jeb Stuart Rd</t>
  </si>
  <si>
    <t>Potomac River/Piney Run (A01)</t>
  </si>
  <si>
    <t>Season</t>
  </si>
  <si>
    <t>Limestone Tutt Ln</t>
  </si>
  <si>
    <t>NF Goose</t>
  </si>
  <si>
    <t>14(b)22</t>
  </si>
  <si>
    <t>14b</t>
  </si>
  <si>
    <t>Sugarland Run RT 7</t>
  </si>
  <si>
    <t>Pantherskin Creek</t>
  </si>
  <si>
    <t>Limestone Rt 661</t>
  </si>
  <si>
    <t>321a</t>
  </si>
  <si>
    <t>Catoctin Taylorstown</t>
  </si>
  <si>
    <t>NF Goose Simpsons Creek</t>
  </si>
  <si>
    <t>Rt. 719 above Skeeter Lake</t>
  </si>
  <si>
    <t>NF Goose Rt 7</t>
  </si>
  <si>
    <t>Creek at Villages at Round Hill</t>
  </si>
  <si>
    <t>Jacks Run</t>
  </si>
  <si>
    <t>Rt. 690</t>
  </si>
  <si>
    <t>NFGC at Rt. 782, Tranquility Bridge # 1</t>
  </si>
  <si>
    <t xml:space="preserve">LSWCD N. Fork Goose Creek at Rt. 733 # 3 </t>
  </si>
  <si>
    <t>LSWCD Beaverdam Creek at Rt. 731 #4</t>
  </si>
  <si>
    <t>LSWCD N. Fork Goose Creek at Rt. 794 #5</t>
  </si>
  <si>
    <t>North Fork Beaverdam Creek</t>
  </si>
  <si>
    <t>NFGC at Circleville Rt. 722 # 4</t>
  </si>
  <si>
    <t>LSWCD Crooked Run at Rt. 725  #6</t>
  </si>
  <si>
    <t>NFGC at Villages # 6</t>
  </si>
  <si>
    <t>LSWCD N. Fork Goose Creek at Rt. 782 #8</t>
  </si>
  <si>
    <t>NFGC at Villages # 7b*</t>
  </si>
  <si>
    <t>NFGC at Iron Bridge Rt. 729 # 5</t>
  </si>
  <si>
    <t>LWC Crooked Run of N. Fork Goose Creek Rt. 727</t>
  </si>
  <si>
    <t>LWC N. Fork Goose Creek Rt 782</t>
  </si>
  <si>
    <t>LWC Beaverdam Cr. -- Rt 630</t>
  </si>
  <si>
    <t>NFGC at Tranquility Bridge # 1</t>
  </si>
  <si>
    <t>Jack's Run on Route 690 # 2</t>
  </si>
  <si>
    <t>Crooked Run on Route 727 # 3</t>
  </si>
  <si>
    <t>7b</t>
  </si>
  <si>
    <t>NFGC</t>
  </si>
  <si>
    <t>LSWCD #3</t>
  </si>
  <si>
    <t>LSWCD #4</t>
  </si>
  <si>
    <t>LSWCD #5</t>
  </si>
  <si>
    <t>LSWCD #6</t>
  </si>
  <si>
    <t>LSWCD #8</t>
  </si>
  <si>
    <t>Collection Date</t>
  </si>
  <si>
    <t>organization</t>
  </si>
  <si>
    <t>LWC</t>
  </si>
  <si>
    <t>LSWCD</t>
  </si>
  <si>
    <t>Major_River_Basin</t>
  </si>
  <si>
    <t>Stream_Name</t>
  </si>
  <si>
    <t>Old_Station_Number</t>
  </si>
  <si>
    <t>New_Station_Number</t>
  </si>
  <si>
    <t>Station_ID</t>
  </si>
  <si>
    <t>Certified_Monitor_2009</t>
  </si>
  <si>
    <t xml:space="preserve">DEQ_Station_ID </t>
  </si>
  <si>
    <t>Station_Location_Description</t>
  </si>
  <si>
    <t>Latitude_Degrees</t>
  </si>
  <si>
    <t>Latitude_Minutes</t>
  </si>
  <si>
    <t>Latitude_Seconds</t>
  </si>
  <si>
    <t>Longitude_Degrees</t>
  </si>
  <si>
    <t>Longitude_Minutes</t>
  </si>
  <si>
    <t>Longitude_Seconds</t>
  </si>
  <si>
    <t>Latitude_Decimal_Degrees</t>
  </si>
  <si>
    <t>Longitude_Decimal_Degrees</t>
  </si>
  <si>
    <t>Updates</t>
  </si>
  <si>
    <t>VASOS_Site_ID</t>
  </si>
  <si>
    <t>CAT#1</t>
  </si>
  <si>
    <t>CAT1 - LWC3</t>
  </si>
  <si>
    <t>none</t>
  </si>
  <si>
    <t>MILL#1</t>
  </si>
  <si>
    <t>MILL1 - LWC1</t>
  </si>
  <si>
    <t>Downstream of Rt. 681 and below Rt. 682 (Compher Rd) crossing</t>
  </si>
  <si>
    <t>MILL#2</t>
  </si>
  <si>
    <t>MILL2 - LWC11</t>
  </si>
  <si>
    <t>Otto Gutenson</t>
  </si>
  <si>
    <t>Approx. 1 mile upstream from Rt.287 bridge off Rt. 691 at A. Ward, 38302 Bolington Rd</t>
  </si>
  <si>
    <t>http://vasos.wrayesian.com/sites/show/863</t>
  </si>
  <si>
    <t>NFCAT#1</t>
  </si>
  <si>
    <t>NFCAT1 - LWC1</t>
  </si>
  <si>
    <t xml:space="preserve"> XCAT#1 </t>
  </si>
  <si>
    <t>XCAT1</t>
  </si>
  <si>
    <t>Unnamed Tributary to Catoctin Creek at Milltown Rd and Cottagegrove Lane</t>
  </si>
  <si>
    <t>SFCAT1</t>
  </si>
  <si>
    <t>Off Rt. 681at 15042 Milltown Rd (Ward Property)</t>
  </si>
  <si>
    <t>http://vasos.wrayesian.com/sites/show/864</t>
  </si>
  <si>
    <t xml:space="preserve">SFCAT#4 </t>
  </si>
  <si>
    <t>SFCAT4</t>
  </si>
  <si>
    <t>Off Rt. 713 at Rideout Property</t>
  </si>
  <si>
    <t>SFCAT#2</t>
  </si>
  <si>
    <t>SFCAT2 - LWC4</t>
  </si>
  <si>
    <t xml:space="preserve">SFCAT3 </t>
  </si>
  <si>
    <t>Rt. 719 &amp; Rt. 761</t>
  </si>
  <si>
    <t>SFCAT#5</t>
  </si>
  <si>
    <t>SFCAT5 - LWC17</t>
  </si>
  <si>
    <t>Meg Findley</t>
  </si>
  <si>
    <t>Phillip Farm just west of Village of Waterford, upstream of Waterford Mill</t>
  </si>
  <si>
    <t>Sampled first time in 2008 10/21/2008. Site again verified 9/30/09</t>
  </si>
  <si>
    <t>http://vasos.wrayesian.com/sites/show/865</t>
  </si>
  <si>
    <t>Goose Creek/Beaverdam Creek (A07)</t>
  </si>
  <si>
    <t>BUTCH#1</t>
  </si>
  <si>
    <t>BUTCH1</t>
  </si>
  <si>
    <t>Approx. 300 meters downstream of the Rt. 831 bridge</t>
  </si>
  <si>
    <t>NFBEV#1</t>
  </si>
  <si>
    <t>NFBEV1 - LWC9</t>
  </si>
  <si>
    <t>100 yrs upstream of Rt. 630 (Jeb Stuart Rd.)</t>
  </si>
  <si>
    <t>Goose Creek/Lower (A08)</t>
  </si>
  <si>
    <t>TUSCA#1</t>
  </si>
  <si>
    <t>TUSCA1 - LWC2</t>
  </si>
  <si>
    <t>Gem Bingol</t>
  </si>
  <si>
    <t>http://vasos.wrayesian.com/sites/show/866</t>
  </si>
  <si>
    <t>Sycolin Creek</t>
  </si>
  <si>
    <t xml:space="preserve">SYC#1 </t>
  </si>
  <si>
    <t>SYC1  - LWC 18</t>
  </si>
  <si>
    <t>Scott Sandberg</t>
  </si>
  <si>
    <t>1ASYCO02.03</t>
  </si>
  <si>
    <t>Sycolin Creek Downstream of Gant Rd Bridge off Cochran Mill Rd.</t>
  </si>
  <si>
    <t>http://vasos.wrayesian.com/sites/show/867</t>
  </si>
  <si>
    <t>SYC-2</t>
  </si>
  <si>
    <t>Across field from Evergreen Mill Parking Area</t>
  </si>
  <si>
    <t>From 7/17/2010 field sheet</t>
  </si>
  <si>
    <t>http://vasos.wrayesian.com/sites/show/931</t>
  </si>
  <si>
    <t>Goose Creek/Middle (A05)</t>
  </si>
  <si>
    <t>PANTH#1</t>
  </si>
  <si>
    <t>PANTH1</t>
  </si>
  <si>
    <t>Goose Creek/North Fork Goose Creek (A06)</t>
  </si>
  <si>
    <t>CROOK#1</t>
  </si>
  <si>
    <t>CROOK1 - LWC6</t>
  </si>
  <si>
    <t>Phil Daley</t>
  </si>
  <si>
    <t>http://vasos.wrayesian.com/sites/show/868</t>
  </si>
  <si>
    <t>NFGC 3</t>
  </si>
  <si>
    <t>Downstream of Rt 727 bridge</t>
  </si>
  <si>
    <t>Jack's Run</t>
  </si>
  <si>
    <t>NFGC 2</t>
  </si>
  <si>
    <t>JACKS1</t>
  </si>
  <si>
    <t>Upstream of Rt 690 bridge</t>
  </si>
  <si>
    <t>NFGC 1</t>
  </si>
  <si>
    <t>Downstream of Rt 762 bridge</t>
  </si>
  <si>
    <t>NFGC 4</t>
  </si>
  <si>
    <t>NFGOO3</t>
  </si>
  <si>
    <t>1ANOGO05.69</t>
  </si>
  <si>
    <t>Circleville Farm 400 yrds upstream of Rt. 722</t>
  </si>
  <si>
    <t>NFGC 5</t>
  </si>
  <si>
    <t>Downstream of Rt 729 bridge</t>
  </si>
  <si>
    <t>NFGC 7</t>
  </si>
  <si>
    <t>Exit ramp island at Rt 7 bypass and Rt. 7</t>
  </si>
  <si>
    <t>NFGOO#4</t>
  </si>
  <si>
    <t>NFGOO4 - LWC7</t>
  </si>
  <si>
    <t>Simpson Creek</t>
  </si>
  <si>
    <t>NFGC 8</t>
  </si>
  <si>
    <t>SIMP1</t>
  </si>
  <si>
    <t>100 yrds upstream of Rt 719 bridge</t>
  </si>
  <si>
    <t>Big Spring</t>
  </si>
  <si>
    <t>BIGSP#1</t>
  </si>
  <si>
    <t>BIGSP1</t>
  </si>
  <si>
    <t>200 yrds upstream of Big Spring Creek Lane</t>
  </si>
  <si>
    <t>New in 2010</t>
  </si>
  <si>
    <t>http://vasos.wrayesian.com/sites/show/932</t>
  </si>
  <si>
    <t>Potomac River/Broad Run (A09)</t>
  </si>
  <si>
    <t>BEAVER#2</t>
  </si>
  <si>
    <t>BEAVER2 - LWC13</t>
  </si>
  <si>
    <t>Scott Findley</t>
  </si>
  <si>
    <t>Approx. 200 yds upstream from bridge west of Ashburn Rd (Rt. 641)</t>
  </si>
  <si>
    <t>http://vasos.wrayesian.com/sites/show/869</t>
  </si>
  <si>
    <t>BEAVER#1</t>
  </si>
  <si>
    <t>BEAVEAR1 - LWC13B</t>
  </si>
  <si>
    <t>BR1</t>
  </si>
  <si>
    <t>Potomac River/Dutchman Creek (A01)</t>
  </si>
  <si>
    <t>Dutchman Crek</t>
  </si>
  <si>
    <t>DUT1</t>
  </si>
  <si>
    <t>Immediately upstream of Rt. 674</t>
  </si>
  <si>
    <t>DUT2</t>
  </si>
  <si>
    <t>100 yrs upstream of Rt. 673</t>
  </si>
  <si>
    <t>Unnamed Tributary - Limestone Branch</t>
  </si>
  <si>
    <t>X2LIM#1</t>
  </si>
  <si>
    <t>X2LIM1 - LWC16</t>
  </si>
  <si>
    <t>Off Tutt Lane (SR 740) approx 1/4 mi from Rt 15, Lupfer Property before bridge</t>
  </si>
  <si>
    <t>Updated 6/2003</t>
  </si>
  <si>
    <t>X1LIM#1</t>
  </si>
  <si>
    <t>X1LIM1 - LWC5</t>
  </si>
  <si>
    <t>1AXAQ00.85</t>
  </si>
  <si>
    <t>100 ft upstream of Rt. 661 bridge</t>
  </si>
  <si>
    <t>Updated 5/2003</t>
  </si>
  <si>
    <t>http://vasos.wrayesian.com/sites/show/870</t>
  </si>
  <si>
    <t>15A</t>
  </si>
  <si>
    <t>PINY#1</t>
  </si>
  <si>
    <t>PINY1 - LWC15A</t>
  </si>
  <si>
    <t>BREC property immediately upstream of confluence with Sweet Run</t>
  </si>
  <si>
    <t>http://vasos.wrayesian.com/sites/show/902</t>
  </si>
  <si>
    <t>XPINY#1</t>
  </si>
  <si>
    <t>XPINY1 - LWC15</t>
  </si>
  <si>
    <t>Downstream of Rt. 685 crossing on BREC Property</t>
  </si>
  <si>
    <t>Updated 5/2003.  On 12/11/08 verified and selected not to use GPS reported on 2008 field sheets</t>
  </si>
  <si>
    <t>http://vasos.wrayesian.com/sites/show/871</t>
  </si>
  <si>
    <t>Potomac River/Sugarland Run (A10)</t>
  </si>
  <si>
    <t>SUGAR#1</t>
  </si>
  <si>
    <t>SUGAR1- LWC14</t>
  </si>
  <si>
    <t>SFCAT6</t>
  </si>
  <si>
    <t>1ASOC001.66</t>
  </si>
  <si>
    <t>RT. # 698 Bridge near Waterford</t>
  </si>
  <si>
    <t>Added coords 10/21/08 using DEQ data</t>
  </si>
  <si>
    <t>BR#2</t>
  </si>
  <si>
    <t>BR2 - LWC19</t>
  </si>
  <si>
    <t>Loudoun Valley Estates (Woodruff home) 400 yd below culdesac at Oatlands Grove Pl</t>
  </si>
  <si>
    <t>12/15/08 changed to GPS coords</t>
  </si>
  <si>
    <t>http://vasos.wrayesian.com/sites/show/872</t>
  </si>
  <si>
    <t>Goose Creek Tributary</t>
  </si>
  <si>
    <t>Watercress#1</t>
  </si>
  <si>
    <t>WaterCress1 - LWC20</t>
  </si>
  <si>
    <t>One of two site at Banshee Reeks  - Upper Watercress at Jakes Trail</t>
  </si>
  <si>
    <t>New site in 2008</t>
  </si>
  <si>
    <t>http://vasos.wrayesian.com/sites/show/873</t>
  </si>
  <si>
    <t>Watercress#2</t>
  </si>
  <si>
    <t>WaterCress2 - LWC21</t>
  </si>
  <si>
    <t>One of two site at Banshee Reeks</t>
  </si>
  <si>
    <t>http://vasos.wrayesian.com/sites/show/874</t>
  </si>
  <si>
    <t>GCA</t>
  </si>
  <si>
    <t>GC1</t>
  </si>
  <si>
    <t>GCA-GC1</t>
  </si>
  <si>
    <t>Lime Kiln Rd (GCA Site 19)</t>
  </si>
  <si>
    <t>New site in 2010 for LWC - existing GCA Site 19</t>
  </si>
  <si>
    <t>http://vasos.wrayesian.com/sites/show/826</t>
  </si>
  <si>
    <t>Cabin Branch</t>
  </si>
  <si>
    <t>CB01</t>
  </si>
  <si>
    <t>CB01 - LWC22</t>
  </si>
  <si>
    <t>Scott Sandborn</t>
  </si>
  <si>
    <t>Backyard of 110 Magnolia Drive, Sterling</t>
  </si>
  <si>
    <t>New site in 2009 first sampled Oct. 31, 2009</t>
  </si>
  <si>
    <t>http://vasos.wrayesian.com/sites/show/903</t>
  </si>
  <si>
    <t>Clarks Run</t>
  </si>
  <si>
    <t>CLRK01 - LWC23</t>
  </si>
  <si>
    <t>David McCarthy</t>
  </si>
  <si>
    <t>20-40 feet upstream from where stream flows under Rt 15, south of Leelynn Farm Ln</t>
  </si>
  <si>
    <t>New 2010 site by David McCarthy</t>
  </si>
  <si>
    <t>http://vasos.wrayesian.com/sites/show/933</t>
  </si>
  <si>
    <t>Brambleton Creek</t>
  </si>
  <si>
    <t>BRMB1</t>
  </si>
  <si>
    <t>Patricia Blackwell</t>
  </si>
  <si>
    <t>Intersection of Loudoun County Parkway and Ryan Rd ~ 1,000 yds SE</t>
  </si>
  <si>
    <t>http://vasos.wrayesian.com/sites/show/934</t>
  </si>
  <si>
    <t>North Fork Broad Run (lower)</t>
  </si>
  <si>
    <t>NFBR1</t>
  </si>
  <si>
    <t>Lisa Taylor</t>
  </si>
  <si>
    <t>Off Evergreen Mills</t>
  </si>
  <si>
    <t>New site selected from "Potential site" list (Added 1/13/2011)</t>
  </si>
  <si>
    <t>http://vasos.wrayesian.com/sites/show/935</t>
  </si>
  <si>
    <t>Record</t>
  </si>
  <si>
    <t>record</t>
  </si>
  <si>
    <t>Site # 3 - North Fork Goose Creek at Route 733</t>
  </si>
  <si>
    <t xml:space="preserve">Site # 4 - Beaverdam Creek at Route 731 </t>
  </si>
  <si>
    <t>Site # 5 - North Fork Goose Creek at Route 794</t>
  </si>
  <si>
    <t>Site # 6 - Crooked Run at Route 725</t>
  </si>
  <si>
    <t>Site # 8 - North Fork Goose Creek at Route 782</t>
  </si>
  <si>
    <t>Limestone Branch</t>
  </si>
  <si>
    <t>LCSWCD</t>
  </si>
  <si>
    <t>Site # 1</t>
  </si>
  <si>
    <t>Little River at Route 629</t>
  </si>
  <si>
    <t>Site # 2</t>
  </si>
  <si>
    <t>Little River at Route 632</t>
  </si>
  <si>
    <t>Site # 9</t>
  </si>
  <si>
    <t>South Fork Catoctin Creek downstream of Route 711,on Fitz</t>
  </si>
  <si>
    <t>Site # 10</t>
  </si>
  <si>
    <t>North Fork Catoctin Creek on Wheatland Farm, east of Rt 28</t>
  </si>
  <si>
    <t>Site # 11</t>
  </si>
  <si>
    <t>North Fork Catoctin Creek west of Route 719, near Hillsbor</t>
  </si>
  <si>
    <t>Site # 14</t>
  </si>
  <si>
    <t>Catoctin Creek (mainstem) at Route 672</t>
  </si>
  <si>
    <t>Site # 15</t>
  </si>
  <si>
    <t>Catoctin Creek (mainstem) south of Rt 668 and east of Rt 6</t>
  </si>
  <si>
    <t>Site # 12</t>
  </si>
  <si>
    <t>Piney Run at Route 683</t>
  </si>
  <si>
    <t>Site # 13</t>
  </si>
  <si>
    <t>Piney Run at Route 685</t>
  </si>
  <si>
    <t>LCSWCDSite # 10</t>
  </si>
  <si>
    <t>Catoctin Creek (mainstem)</t>
  </si>
  <si>
    <t xml:space="preserve">Site # 3 </t>
  </si>
  <si>
    <t xml:space="preserve"> North Fork Goose Creek at Route 733</t>
  </si>
  <si>
    <t xml:space="preserve">Site # 4 </t>
  </si>
  <si>
    <t xml:space="preserve"> Beaverdam Creek at Route 731 </t>
  </si>
  <si>
    <t xml:space="preserve">Site # 5 </t>
  </si>
  <si>
    <t xml:space="preserve"> North Fork Goose Creek at Route 794</t>
  </si>
  <si>
    <t xml:space="preserve">Site # 6 </t>
  </si>
  <si>
    <t xml:space="preserve"> Crooked Run at Route 725</t>
  </si>
  <si>
    <t xml:space="preserve">Site # 8 </t>
  </si>
  <si>
    <t xml:space="preserve"> North Fork Goose Creek at Route 782</t>
  </si>
  <si>
    <t>NFGC 7b</t>
  </si>
  <si>
    <t>At Villages</t>
  </si>
  <si>
    <t>NFGC 6</t>
  </si>
  <si>
    <t>at Rt 7</t>
  </si>
  <si>
    <t>Hungary Run</t>
  </si>
  <si>
    <t>Map 5398 Sect F6.  From Middleburg traffic light go 2.5 miles on Rt. 776 to a right on Loganâ€™s Mill Rd. Rt. 628.  Go 6/10th of aÂ mileÂ to first bridge WalkÂ upstream to first riffles.</t>
  </si>
  <si>
    <t>Goose Creek Association</t>
  </si>
  <si>
    <t>Jeffries Branch</t>
  </si>
  <si>
    <t>Map 5273, Sect A6. From Upperville go west on Rt 50 to Trappe Rd., Rt 619 on edge of town. Go 2.2 miles to Millville Rd. Rt. 743 a right turn just as road becomes gravel. Go 6/10ths of a mile to 2 stone posts/tree line driveway on left.</t>
  </si>
  <si>
    <t xml:space="preserve">Loudoun Map 5276, Sect A7. From Middleburg go east about 4 mi to right turn onto Snickersville Pike, Rt. 734.Go 4.6 miles to right turnÂ onto Lime KilnÂ Road, Rt. 733.Â Go 1.2 mi to site on left side of road.Â Walk down bank &amp; upstream to riffles._x000D_
</t>
  </si>
  <si>
    <t>Map 5396, Sect D3. From Middleburg go west 2.7 miles. Right on Rt611, St. Louis Rd. Go 9/10th miles to Notre Dame Academy entrance on right after cross bridge. Go 2/10th mile to end of board fencing on right. Walk past end fencing &amp; over small stream &amp; 150 paces to Goose Creek.</t>
  </si>
  <si>
    <t>Map 5277, Section C6. Banshee Reeks Nature Preserve. From Gilbert's Corner take 15 to Leesburg for 5.2 miles. You have just crossed Goose Creek. Take a right just before 2 churches at Rt 650, Oatlands Mill Road. Go 2.3 miles to BRNP, right turn to Visitors Center.</t>
  </si>
  <si>
    <t>Gray Zone</t>
  </si>
  <si>
    <t>GCA-17</t>
  </si>
  <si>
    <t>GCA-19</t>
  </si>
  <si>
    <t>GCA-20</t>
  </si>
  <si>
    <t>GCA-21</t>
  </si>
  <si>
    <t>GCA-22</t>
  </si>
  <si>
    <t>J</t>
  </si>
  <si>
    <t>Winter</t>
  </si>
  <si>
    <t>F</t>
  </si>
  <si>
    <t>M</t>
  </si>
  <si>
    <t>Spring</t>
  </si>
  <si>
    <t>A</t>
  </si>
  <si>
    <t>Summer</t>
  </si>
  <si>
    <t>S</t>
  </si>
  <si>
    <t>Fall</t>
  </si>
  <si>
    <t>O</t>
  </si>
  <si>
    <t>N</t>
  </si>
  <si>
    <t>D</t>
  </si>
  <si>
    <t>Broad Run (Woodruff Home)</t>
  </si>
  <si>
    <t>SF Catoctin - Phillip Farm</t>
  </si>
  <si>
    <t>SF Catoctin - Ward Farm</t>
  </si>
  <si>
    <t>Banshee Reeks/Watercress#1</t>
  </si>
  <si>
    <t>Banshee Reeks/Watercress#2</t>
  </si>
  <si>
    <t>Big Spring Creek</t>
  </si>
  <si>
    <t>North Fork Broad Run</t>
  </si>
  <si>
    <t>Year</t>
  </si>
  <si>
    <t>Month</t>
  </si>
  <si>
    <t>Day_of_Yr</t>
  </si>
  <si>
    <t>Label</t>
  </si>
  <si>
    <t>&lt;8</t>
  </si>
  <si>
    <t>8 to 16</t>
  </si>
  <si>
    <t>1-7</t>
  </si>
  <si>
    <t>9-12</t>
  </si>
  <si>
    <t>17-22</t>
  </si>
  <si>
    <t>Mid-score</t>
  </si>
  <si>
    <t>VA_SCI Biosurvey_Condition</t>
  </si>
  <si>
    <t>Sorting_Field</t>
  </si>
  <si>
    <t>Increment</t>
  </si>
  <si>
    <t>Season Index</t>
  </si>
  <si>
    <t>Stress</t>
  </si>
  <si>
    <t>Severe Stress</t>
  </si>
  <si>
    <t>=if(xx&lt;=42,"Severe Stress",if(xx&lt;=59,"Stress",if(xx&lt;=72,"Good","Excellent)))</t>
  </si>
  <si>
    <t>&lt; 42</t>
  </si>
  <si>
    <t>43-59</t>
  </si>
  <si>
    <t>60-72</t>
  </si>
  <si>
    <t>&gt; 73</t>
  </si>
  <si>
    <t>23-30?</t>
  </si>
  <si>
    <t>Breaks scaled to 100</t>
  </si>
  <si>
    <t>EPA Relative</t>
  </si>
  <si>
    <t>SOS Relative</t>
  </si>
  <si>
    <t>Average Relative</t>
  </si>
  <si>
    <t>Spring 1997</t>
  </si>
  <si>
    <t>Summer 1997</t>
  </si>
  <si>
    <t>Fall 1997</t>
  </si>
  <si>
    <t>Winter 1997</t>
  </si>
  <si>
    <t>Spring 1998</t>
  </si>
  <si>
    <t>Summer 1998</t>
  </si>
  <si>
    <t>Fall 1998</t>
  </si>
  <si>
    <t>Winter 1998</t>
  </si>
  <si>
    <t>Spring 1999</t>
  </si>
  <si>
    <t>Summer 1999</t>
  </si>
  <si>
    <t>Fall 1999</t>
  </si>
  <si>
    <t>Winter 1999</t>
  </si>
  <si>
    <t>Spring 2000</t>
  </si>
  <si>
    <t>Summer 2000</t>
  </si>
  <si>
    <t>Fall 2000</t>
  </si>
  <si>
    <t>Winter 2000</t>
  </si>
  <si>
    <t>Spring 2001</t>
  </si>
  <si>
    <t>Summer 2001</t>
  </si>
  <si>
    <t>Fall 2001</t>
  </si>
  <si>
    <t>Winter 2001</t>
  </si>
  <si>
    <t>Spring 2002</t>
  </si>
  <si>
    <t>Summer 2002</t>
  </si>
  <si>
    <t>Fall 2002</t>
  </si>
  <si>
    <t>Winter 2002</t>
  </si>
  <si>
    <t>Spring 2003</t>
  </si>
  <si>
    <t>Summer 2003</t>
  </si>
  <si>
    <t>Fall 2003</t>
  </si>
  <si>
    <t>Winter 2003</t>
  </si>
  <si>
    <t>Spring 2004</t>
  </si>
  <si>
    <t>Fall 2004</t>
  </si>
  <si>
    <t>Winter 2004</t>
  </si>
  <si>
    <t>Spring 2005</t>
  </si>
  <si>
    <t>Summer 2005</t>
  </si>
  <si>
    <t>Fall 2005</t>
  </si>
  <si>
    <t>Winter 2005</t>
  </si>
  <si>
    <t>Spring 2006</t>
  </si>
  <si>
    <t>Fall 2006</t>
  </si>
  <si>
    <t>Spring 2007</t>
  </si>
  <si>
    <t>Summer 2007</t>
  </si>
  <si>
    <t>Winter 2007</t>
  </si>
  <si>
    <t>Spring 2008</t>
  </si>
  <si>
    <t>Summer 2008</t>
  </si>
  <si>
    <t>Fall 2008</t>
  </si>
  <si>
    <t>Winter 2008</t>
  </si>
  <si>
    <t>Spring 2009</t>
  </si>
  <si>
    <t>Summer 2009</t>
  </si>
  <si>
    <t>Fall 2009</t>
  </si>
  <si>
    <t>Spring 2010</t>
  </si>
  <si>
    <t>Summer 2010</t>
  </si>
  <si>
    <t>Fall 2010</t>
  </si>
  <si>
    <t>Sum of Average Relative</t>
  </si>
  <si>
    <t>LCSWCD Site # 1</t>
  </si>
  <si>
    <t>LCSWCD Site # 2</t>
  </si>
  <si>
    <t>LCSWCD Site # 9</t>
  </si>
  <si>
    <t>LCSWCD Site # 11</t>
  </si>
  <si>
    <t>LCSWCD Site # 12</t>
  </si>
  <si>
    <t>LCSWCD Site # 13</t>
  </si>
  <si>
    <t>LCSWCD Site # 14</t>
  </si>
  <si>
    <t>LCSWCD Site # 15</t>
  </si>
  <si>
    <t xml:space="preserve">LSWCD Site # 3 </t>
  </si>
  <si>
    <t xml:space="preserve">LSWCD Site # 4 </t>
  </si>
  <si>
    <t xml:space="preserve">LSWCD Site # 5 </t>
  </si>
  <si>
    <t xml:space="preserve">LSWCD Site # 6 </t>
  </si>
  <si>
    <t xml:space="preserve">LSWCD Site # 8 </t>
  </si>
  <si>
    <t>North Fork Goose Creek at Route 733</t>
  </si>
  <si>
    <t xml:space="preserve">Beaverdam Creek at Route 731 </t>
  </si>
  <si>
    <t>North Fork Goose Creek at Route 794</t>
  </si>
  <si>
    <t>Crooked Run at Route 725</t>
  </si>
  <si>
    <t>North Fork Goose Creek at Route 782</t>
  </si>
  <si>
    <t>North Fork Goose</t>
  </si>
  <si>
    <t>Description</t>
  </si>
  <si>
    <t>Site_No</t>
  </si>
  <si>
    <t>Composite Stream Health</t>
  </si>
  <si>
    <t>Spring 2011</t>
  </si>
  <si>
    <t>Summer 2011</t>
  </si>
  <si>
    <t>Fall 2011</t>
  </si>
  <si>
    <t>Goose Creek at Banshee Reeks</t>
  </si>
  <si>
    <t>BRNP#3</t>
  </si>
  <si>
    <t>BRNP3</t>
  </si>
  <si>
    <t>Banshee Reeks, end of trail due south of pond</t>
  </si>
  <si>
    <t>South Fork Catoctin Creek - Phillips Farm</t>
  </si>
  <si>
    <t>South Fork Catoctin Creek - Phillips Farm SFCAT5 - LWC17</t>
  </si>
  <si>
    <t>x</t>
  </si>
  <si>
    <t>Winter 2011</t>
  </si>
  <si>
    <t>Beaverdam Run : BEAVER2 - LWC13</t>
  </si>
  <si>
    <t>Big Spring : BIGSP1</t>
  </si>
  <si>
    <t>Broad Run : BR2 - LWC19</t>
  </si>
  <si>
    <t>Brambleton Creek : BRMB1</t>
  </si>
  <si>
    <t>Goose Creek at Banshee Reeks : BRNP3</t>
  </si>
  <si>
    <t>Cabin Branch : CB01 - LWC22</t>
  </si>
  <si>
    <t>Clarks Run : CLRK01 - LWC23</t>
  </si>
  <si>
    <t>Crooked Run : CROOK1 - LWC6</t>
  </si>
  <si>
    <t>Goose Creek : GCA-GC1</t>
  </si>
  <si>
    <t>Milltown Creek : MILL2 - LWC11</t>
  </si>
  <si>
    <t>North Fork Broad Run (lower) : NFBR1</t>
  </si>
  <si>
    <t>Piney Run : PINY1 - LWC15A</t>
  </si>
  <si>
    <t>South Fork Catoctin Creek : SFCAT1</t>
  </si>
  <si>
    <t>South Fork Catoctin Creek : SFCAT5 - LWC17</t>
  </si>
  <si>
    <t>Sycolin Creek : SYC1  - LWC 18</t>
  </si>
  <si>
    <t>Tuscarora Creek : TUSCA1 - LWC2</t>
  </si>
  <si>
    <t>Goose Creek Tributary : WaterCress1 - LWC20</t>
  </si>
  <si>
    <t>Goose Creek Tributary : WaterCress2 - LWC21</t>
  </si>
  <si>
    <t>Unnamed Tributary - Limestone Branch : X1LIM1 - LWC5</t>
  </si>
  <si>
    <t>Sweet Run Trib of Piney Run : XPINY1 - LWC15</t>
  </si>
  <si>
    <t>Spring_2008</t>
  </si>
  <si>
    <t>Summer_2008</t>
  </si>
  <si>
    <t>Fall_2008</t>
  </si>
  <si>
    <t>Spring_2009</t>
  </si>
  <si>
    <t>Summer_2009</t>
  </si>
  <si>
    <t>Fall_2009</t>
  </si>
  <si>
    <t>Spring_2010</t>
  </si>
  <si>
    <t>Summer_2010</t>
  </si>
  <si>
    <t>Fall_2010</t>
  </si>
  <si>
    <t>Spring_2011</t>
  </si>
  <si>
    <t>Summer_2011</t>
  </si>
  <si>
    <t>Fall_2011</t>
  </si>
  <si>
    <t>Winter_2011</t>
  </si>
  <si>
    <t>SYC2</t>
  </si>
  <si>
    <t>Sycolin Creek (near Evergreen Mill)</t>
  </si>
  <si>
    <t>Robert Bavis</t>
  </si>
  <si>
    <t>Broad Run at Rt 7</t>
  </si>
  <si>
    <t>Broad Run : BR1</t>
  </si>
  <si>
    <t>Bruce McGranahan</t>
  </si>
  <si>
    <t>At Banshee Reeks at end of trail</t>
  </si>
  <si>
    <t>WHISPER1</t>
  </si>
  <si>
    <t>Whisper #1 WHISPER1</t>
  </si>
  <si>
    <t>Brambleton Creek BRMB1</t>
  </si>
  <si>
    <t>Crooked Run CROOK1 - LWC6</t>
  </si>
  <si>
    <t>Broad Run BR1</t>
  </si>
  <si>
    <t>MILL2-LWC11</t>
  </si>
  <si>
    <t>Milltown Creek MILL2-LWC11</t>
  </si>
  <si>
    <t>South Fork Catoctin Creek SFCAT2 - LWC4</t>
  </si>
  <si>
    <t>Indeterminant (Gray Zone)</t>
  </si>
  <si>
    <t>Tuscarora Creek TUSCA1 - LWC2</t>
  </si>
  <si>
    <t>Goose Creek Tributary - Banshee Reeks #2 (Lower)</t>
  </si>
  <si>
    <t>Goose Creek Tributary - Banshee Reeks #2 (Lower) WaterCress2 - LWC21</t>
  </si>
  <si>
    <t>Black Branch</t>
  </si>
  <si>
    <t>Whisper</t>
  </si>
  <si>
    <t>BLACK#1</t>
  </si>
  <si>
    <t>BLACK1 - LWC24</t>
  </si>
  <si>
    <t>Colette Berrebi</t>
  </si>
  <si>
    <t>21860 Whisper Ct, Leesburg</t>
  </si>
  <si>
    <t>New site in 2012, geocoded 1/30/2013.  Previously Whisper</t>
  </si>
  <si>
    <t>http://vasos.wrayesian.com/sites/show/998</t>
  </si>
  <si>
    <t>Spring_2012</t>
  </si>
  <si>
    <t>Summer_2012</t>
  </si>
  <si>
    <t>Fall_2012</t>
  </si>
  <si>
    <t>Black Branch  BLACK1 - LWC24</t>
  </si>
  <si>
    <t>Summer 2012</t>
  </si>
  <si>
    <t>Fall 2012</t>
  </si>
  <si>
    <t>Winter 2012</t>
  </si>
  <si>
    <t>BLACK1</t>
  </si>
  <si>
    <t>Spring_2013</t>
  </si>
  <si>
    <t>Summer_2013</t>
  </si>
  <si>
    <t>Fall_2013</t>
  </si>
  <si>
    <t>North Fork Goose Creek NFGOO4 - LWC7</t>
  </si>
  <si>
    <t>North Fork Beaverdam Creek NFBEV1 - LWC9</t>
  </si>
  <si>
    <t>Map 5393, Sect K9.  2256 Winchester Rd., Rt. 17, Peter Schwartz driveway, 50 m. downstream of bridge. 2 &amp; 3/10 mi.  North of  Delaplane.</t>
  </si>
  <si>
    <t>Goose Creek (Upper)</t>
  </si>
  <si>
    <t>Map 5512, Sect F6. Downstream of Rt. 726, Fiery Run Rd. First bridge.</t>
  </si>
  <si>
    <t>Cromwells Run</t>
  </si>
  <si>
    <t>Map 5516, Sect A1. Smitten Farm Rd. ext. 2 miles from Zulla Rd. Go to fork past the 1st bridge, bear right.  Continue past house, barn, pastures to cattle guard and blue gate. Go down to stream on right, just downstream of  bridge.</t>
  </si>
  <si>
    <t>Map 5515, Sect A1. About 2 mi west of Rectortown at gate on left before go down hill. Walk down old road from gate.Riffle above confluence of Gap Run upstream from Rectortown Road, Rt.710 bridge. 30 ft. downstream from old concrete opposite old mill run.</t>
  </si>
  <si>
    <t>Bolling's Branch</t>
  </si>
  <si>
    <t>Map 5514, Sect H4. Bolling Branch just upstream of bridge Rt 713 - Maidstone Rd (same as #4) before confluence into Goose Creek</t>
  </si>
  <si>
    <t>Map 5514, Sect H4. Main stem of GC along Maidstone Rd., Rt. 713. 1½ miles from intersection of Rts. 17, 713, and F 185 where Episcopal Church is. 10 meters downstream of the confluence of Bolling’s Branch</t>
  </si>
  <si>
    <t>3870 Halfway Rd, The Plains, VA 20198.  Go east from Whitewood Stable.</t>
  </si>
  <si>
    <t>GCA-10</t>
  </si>
  <si>
    <t>GCA-7</t>
  </si>
  <si>
    <t>GCA-15</t>
  </si>
  <si>
    <t>GCA-3</t>
  </si>
  <si>
    <t>GCA-9</t>
  </si>
  <si>
    <t>GCA-4</t>
  </si>
  <si>
    <t>GCA-25</t>
  </si>
  <si>
    <t>Spring 2012</t>
  </si>
  <si>
    <t>Spring 2013</t>
  </si>
  <si>
    <t>Summer 2013</t>
  </si>
  <si>
    <t>Fall 2013</t>
  </si>
  <si>
    <t>North Fork Goose Creek: NFGOO4 - LWC7</t>
  </si>
  <si>
    <t>North Fork Beaverdam Creek : NFBEV1 - LWC9</t>
  </si>
  <si>
    <t>LWC 6</t>
  </si>
  <si>
    <t>LWC 5</t>
  </si>
  <si>
    <t>Limestone Branch X1LIM1 - LWC5</t>
  </si>
  <si>
    <t>Spring_2014</t>
  </si>
  <si>
    <t>Summer_2014</t>
  </si>
  <si>
    <t>Fall_2014</t>
  </si>
  <si>
    <t>Map 5515, Sect A1. About 2 mi west of Rectortown at gate on left before going down hill. Walk down old road from gate. Riffle above confluence of Gap Run upstream from Rectortown Road, Rt 710 bridge. 30 feet downstream from old concrete opposite old mill run.</t>
  </si>
  <si>
    <t>Map 5512, Sect F6. 2nd riffle below Rt 726 bridge, Fiery Run Rd.</t>
  </si>
  <si>
    <t>Map 5516, Sect. A1. Smitten Farm Rd. ext. 2 miles from Zulla Rd. Go to fork past the 1st bridge, bear right.  Continue past house, barn, pastures to cattle guard and blue gate. Go down to stream on right, just downstream of  bridge.</t>
  </si>
  <si>
    <t>2256 Winchester Road, Route 17; 50 meters downstream of driveway bridge. 2and 3/10th mile north of Delaplane.</t>
  </si>
  <si>
    <t>Bolling Branch</t>
  </si>
  <si>
    <t>Bolling's Branch just upstream of bridge on Rt 713, Maidstone Rd., before confluence into Goose Creek</t>
  </si>
  <si>
    <t xml:space="preserve">3870 Halfway Rd, The Plains, VA 20198.  Go east from Whitewood Stable._x000D_
</t>
  </si>
  <si>
    <t>Fall 2014</t>
  </si>
  <si>
    <t>Spring 2014</t>
  </si>
  <si>
    <t>Summer 2014</t>
  </si>
  <si>
    <t>No</t>
  </si>
  <si>
    <t>Photo?</t>
  </si>
  <si>
    <t>y</t>
  </si>
  <si>
    <t>https://www.flickr.com/photos/48626727@N00/5364519881/in/set-72157625703735729</t>
  </si>
  <si>
    <t>https://www.flickr.com/photos/48626727@N00/5365130134/in/set-72157625703735729</t>
  </si>
  <si>
    <t>https://www.flickr.com/photos/48626727@N00/5365126172/in/set-72157625703735729</t>
  </si>
  <si>
    <t>https://www.flickr.com/photos/48626727@N00/5367266766/in/set-72157625703735729</t>
  </si>
  <si>
    <t>https://www.flickr.com/photos/48626727@N00/5356880255/in/set-72157625703735729</t>
  </si>
  <si>
    <t>https://www.flickr.com/photos/48626727@N00/5357512850/in/set-72157625703735729</t>
  </si>
  <si>
    <t>https://www.flickr.com/photos/48626727@N00/5357512346/in/set-72157625703735729</t>
  </si>
  <si>
    <t>https://www.flickr.com/photos/48626727@N00/5365115206/in/set-72157625703735729</t>
  </si>
  <si>
    <t>https://www.flickr.com/photos/48626727@N00/5365101596/in/set-72157625703735729</t>
  </si>
  <si>
    <t>https://www.flickr.com/photos/48626727@N00/5364485471/in/set-72157625703735729</t>
  </si>
  <si>
    <t>https://www.flickr.com/photos/48626727@N00/5439282562/in/set-72157625703735729</t>
  </si>
  <si>
    <t>https://www.flickr.com/photos/48626727@N00/5438674769/in/set-72157625703735729</t>
  </si>
  <si>
    <t>https://www.flickr.com/photos/48626727@N00/12133357494/in/set-72157625703735729</t>
  </si>
  <si>
    <t>https://www.flickr.com/photos/48626727@N00/5370010824/in/set-72157625703735729</t>
  </si>
  <si>
    <t>Spring_2015</t>
  </si>
  <si>
    <t>Summer_2015</t>
  </si>
  <si>
    <t>Fall_2015</t>
  </si>
  <si>
    <t>Spring 2015</t>
  </si>
  <si>
    <t>Summer 2015</t>
  </si>
  <si>
    <t>Fall 2015</t>
  </si>
  <si>
    <t>North Fork Goose Creek (GCA 27)</t>
  </si>
  <si>
    <t xml:space="preserve">Licky Mill Road near 18061 Tranqulity Farm (on Left). The site is at Licky Mill Road bridge crossing at Tranquility Road (at the bridge near where both roads cross). Just upstream of Otium Cellars &amp; Goose Creek Farms &amp; Winery. The riffle site is down stream from the bridge (the side of the bridge where the vineyard is)._x000D_
</t>
  </si>
  <si>
    <t>North Fork Goose Creek (GCA 28)</t>
  </si>
  <si>
    <t xml:space="preserve">On Silcott Springs Road, past Paxton and Licky Mill to the bridge just past â€œFaith Farmâ€ (on right). Parking is just before â€œFaith Farmâ€ driveway on right (very small area to park and be careful of fast cars)_x000D_
</t>
  </si>
  <si>
    <t>North Fork Goose Creek (GCA 29)</t>
  </si>
  <si>
    <t xml:space="preserve">Pass on right 19074 Meeting House Farm, go to the bridge at the bottom of the hill, corner of Telegraph Springs and Guinea Bridge Road. Walk back up the hill just a bit and look for the trail in the woods to get down to the creek._x000D_
</t>
  </si>
  <si>
    <t>Jeffries Branch (GCA 26)</t>
  </si>
  <si>
    <t xml:space="preserve">Ross Farm, beneath Mount Weather.  The driveway is off of Trappe Road (on the left) exactly 4 miles north of Rt. 50._x000D_
</t>
  </si>
  <si>
    <t>Gap Run</t>
  </si>
  <si>
    <t>Approximately 75' upstream of bridge on route 623 between the Rectortown Road and Delaplane</t>
  </si>
  <si>
    <t>GCA-27</t>
  </si>
  <si>
    <t>GCA-28</t>
  </si>
  <si>
    <t>GCA-29</t>
  </si>
  <si>
    <t>GCA-26</t>
  </si>
  <si>
    <t>Upper Little River</t>
  </si>
  <si>
    <t>Ross Farm, beneath Mount Weather.  The driveway is off of Trappe Road (on the left) exactly 4 miles north of Rt. 50.</t>
  </si>
  <si>
    <t>Licky Mill Road near 18061 Tranqulity Farm (on Left). The site is at Licky Mill Road bridge crossing at Tranquility Road (at the bridge near where both roads cross). Just upstream of Otium Cellars &amp; Goose Creek Farms &amp; Winery. The riffle site is down stream from the bridge (the side of the bridge where the vineyard is).</t>
  </si>
  <si>
    <t>On Silcott Springs Road, past Paxton and Licky Mill to the bridge just past “Faith Farm” (on right). Parking is just before “Faith Farm” driveway on right (very small area to park and be careful of fast cars)</t>
  </si>
  <si>
    <t>Pass on right 19074 Meeting House Farm, go to the bridge at the bottom of the hill, corner of Telegraph Springs and Guinea Bridge Road. Walk back up the hill just a bit and look for the trail in the woods to get down to the creek.</t>
  </si>
  <si>
    <t>Spring_2016</t>
  </si>
  <si>
    <t>Summer_2016</t>
  </si>
  <si>
    <t>Fall_2016</t>
  </si>
  <si>
    <t>Spring_2017</t>
  </si>
  <si>
    <t>Summer_2017</t>
  </si>
  <si>
    <t>Fall_2017</t>
  </si>
  <si>
    <t>Spring 2016</t>
  </si>
  <si>
    <t>Summer 2016</t>
  </si>
  <si>
    <t>Fall 2016</t>
  </si>
  <si>
    <t>Spring 2017</t>
  </si>
  <si>
    <t>Summer 2017</t>
  </si>
  <si>
    <t>Fall 2017</t>
  </si>
  <si>
    <t>LWC2</t>
  </si>
  <si>
    <t>LWC17</t>
  </si>
  <si>
    <t>South Fork Catoctin Creek SFCAT5 - LWC17</t>
  </si>
  <si>
    <t>LWC7</t>
  </si>
  <si>
    <t>LWC 26</t>
  </si>
  <si>
    <t>BEAVER3 - LWC25</t>
  </si>
  <si>
    <t>Beaverdam Run BEAVER3 - LWC25</t>
  </si>
  <si>
    <t>BR3 - LWC26</t>
  </si>
  <si>
    <t>Broad Run BR3 - LWC26</t>
  </si>
  <si>
    <t>LWC11</t>
  </si>
  <si>
    <t>Milltown Creek MILL2 - LWC11</t>
  </si>
  <si>
    <t xml:space="preserve">GC2-LWC27
</t>
  </si>
  <si>
    <t xml:space="preserve">Goose Creek GC2-LWC27
</t>
  </si>
  <si>
    <t>LWC27</t>
  </si>
  <si>
    <t>GC2-LWC27</t>
  </si>
  <si>
    <t>Goose Creek at Kehparts Landing approx 100 m from trail entrance</t>
  </si>
  <si>
    <t>Goose Creek at Kehparts Landing</t>
  </si>
  <si>
    <t>Behind Ashburn Run subdivision near Broadland Boulevard.</t>
  </si>
  <si>
    <t>Just north of RT 7 and just south of Loudoun Police Training Academy</t>
  </si>
  <si>
    <t>Events by  Season</t>
  </si>
  <si>
    <t>Events by Year</t>
  </si>
  <si>
    <t>Goose Creek GC2-LWC27</t>
  </si>
  <si>
    <t>BEAVER#3</t>
  </si>
  <si>
    <t xml:space="preserve">Michael Dunn </t>
  </si>
  <si>
    <t>New site in October 2016</t>
  </si>
  <si>
    <t>BR#3</t>
  </si>
  <si>
    <t>Ashley Gam</t>
  </si>
  <si>
    <t>GC2</t>
  </si>
  <si>
    <t>News site added in 2017, estimated by D Ward.  GPS from Ashley Gam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</si>
</sst>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00000"/>
    <numFmt numFmtId="166" formatCode="0.00000"/>
    <numFmt numFmtId="167" formatCode="0.0"/>
  </numFmts>
  <fonts count="18" x14ac:knownFonts="1">
    <font>
      <sz val="10"/>
      <name val="Arial"/>
      <family val="2"/>
    </font>
    <font>
      <sz val="10"/>
      <name val="Arial"/>
      <family val="2"/>
    </font>
    <font>
      <sz val="8"/>
      <name val="Arial"/>
      <family val="2"/>
    </font>
    <font>
      <sz val="10"/>
      <color indexed="8"/>
      <name val="Arial"/>
      <family val="2"/>
    </font>
    <font>
      <sz val="10"/>
      <name val="MS Sans Serif"/>
      <family val="2"/>
    </font>
    <font>
      <sz val="8"/>
      <color indexed="8"/>
      <name val="Arial"/>
      <family val="2"/>
    </font>
    <font>
      <b/>
      <sz val="8"/>
      <name val="Arial"/>
      <family val="2"/>
    </font>
    <font>
      <u/>
      <sz val="10"/>
      <color indexed="12"/>
      <name val="Arial"/>
      <family val="2"/>
    </font>
    <font>
      <u/>
      <sz val="8"/>
      <color indexed="12"/>
      <name val="Arial"/>
      <family val="2"/>
    </font>
    <font>
      <sz val="8"/>
      <color indexed="81"/>
      <name val="Tahoma"/>
      <family val="2"/>
    </font>
    <font>
      <b/>
      <sz val="8"/>
      <color indexed="81"/>
      <name val="Tahoma"/>
      <family val="2"/>
    </font>
    <font>
      <sz val="10"/>
      <name val="Arial"/>
      <family val="2"/>
    </font>
    <font>
      <sz val="10"/>
      <name val="Arial"/>
      <family val="2"/>
    </font>
    <font>
      <i/>
      <sz val="11"/>
      <name val="Arial"/>
      <family val="2"/>
    </font>
    <font>
      <sz val="11"/>
      <color rgb="FF9C6500"/>
      <name val="Calibri"/>
      <family val="2"/>
      <scheme val="minor"/>
    </font>
    <font>
      <sz val="8"/>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rgb="FFFFEB9C"/>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14" fillId="5" borderId="0" applyNumberFormat="0" applyBorder="0" applyAlignment="0" applyProtection="0"/>
    <xf numFmtId="0" fontId="4" fillId="0" borderId="0"/>
    <xf numFmtId="0" fontId="1" fillId="0" borderId="0">
      <alignment textRotation="90" shrinkToFit="1"/>
    </xf>
    <xf numFmtId="0" fontId="11" fillId="0" borderId="0"/>
    <xf numFmtId="0" fontId="12" fillId="0" borderId="0"/>
    <xf numFmtId="0" fontId="3" fillId="0" borderId="0"/>
  </cellStyleXfs>
  <cellXfs count="273">
    <xf numFmtId="0" fontId="0" fillId="0" borderId="0" xfId="0"/>
    <xf numFmtId="0" fontId="2" fillId="0" borderId="0" xfId="0" applyFont="1"/>
    <xf numFmtId="14" fontId="2" fillId="0" borderId="0" xfId="0" applyNumberFormat="1" applyFont="1"/>
    <xf numFmtId="164" fontId="2" fillId="0" borderId="0" xfId="0" applyNumberFormat="1" applyFont="1" applyBorder="1"/>
    <xf numFmtId="0" fontId="2" fillId="0" borderId="0" xfId="0" applyFont="1" applyAlignment="1">
      <alignment horizontal="center"/>
    </xf>
    <xf numFmtId="0" fontId="2" fillId="0" borderId="0" xfId="0" applyFont="1" applyAlignment="1">
      <alignment wrapText="1"/>
    </xf>
    <xf numFmtId="1" fontId="2" fillId="0" borderId="0" xfId="0" applyNumberFormat="1" applyFont="1"/>
    <xf numFmtId="14" fontId="2" fillId="0" borderId="0" xfId="0" applyNumberFormat="1" applyFont="1" applyBorder="1"/>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0" fontId="2" fillId="0" borderId="3" xfId="7" applyFont="1" applyFill="1" applyBorder="1" applyAlignment="1">
      <alignment horizontal="left"/>
    </xf>
    <xf numFmtId="0" fontId="2" fillId="0" borderId="3" xfId="0" applyFont="1" applyFill="1" applyBorder="1" applyAlignment="1">
      <alignment horizontal="center"/>
    </xf>
    <xf numFmtId="0" fontId="2" fillId="0" borderId="3" xfId="7" applyFont="1" applyFill="1" applyBorder="1" applyAlignment="1">
      <alignment horizontal="center"/>
    </xf>
    <xf numFmtId="164" fontId="2" fillId="0" borderId="3" xfId="0" applyNumberFormat="1" applyFont="1" applyBorder="1" applyAlignment="1">
      <alignment horizontal="center"/>
    </xf>
    <xf numFmtId="0" fontId="2" fillId="0" borderId="3" xfId="7" applyFont="1" applyFill="1" applyBorder="1" applyAlignment="1">
      <alignment horizontal="left" wrapText="1"/>
    </xf>
    <xf numFmtId="2" fontId="2" fillId="0" borderId="3" xfId="7" applyNumberFormat="1" applyFont="1" applyFill="1" applyBorder="1" applyAlignment="1">
      <alignment horizontal="center"/>
    </xf>
    <xf numFmtId="2" fontId="2" fillId="0" borderId="3" xfId="0" applyNumberFormat="1" applyFont="1" applyFill="1" applyBorder="1" applyAlignment="1">
      <alignment horizontal="center"/>
    </xf>
    <xf numFmtId="0" fontId="2" fillId="0" borderId="3" xfId="0" applyFont="1" applyFill="1" applyBorder="1" applyAlignment="1">
      <alignment wrapText="1"/>
    </xf>
    <xf numFmtId="0" fontId="2" fillId="0" borderId="0" xfId="0" applyFont="1" applyFill="1"/>
    <xf numFmtId="0" fontId="2" fillId="0" borderId="3" xfId="0" applyFont="1" applyFill="1" applyBorder="1" applyAlignment="1">
      <alignment horizontal="left"/>
    </xf>
    <xf numFmtId="1" fontId="2" fillId="0" borderId="3" xfId="7" applyNumberFormat="1" applyFont="1" applyFill="1" applyBorder="1" applyAlignment="1">
      <alignment horizontal="center"/>
    </xf>
    <xf numFmtId="0" fontId="8" fillId="0" borderId="0" xfId="1" applyFont="1" applyFill="1" applyAlignment="1" applyProtection="1"/>
    <xf numFmtId="164" fontId="2" fillId="0" borderId="3" xfId="0" applyNumberFormat="1" applyFont="1" applyFill="1" applyBorder="1" applyAlignment="1">
      <alignment horizontal="center"/>
    </xf>
    <xf numFmtId="0" fontId="2" fillId="0" borderId="3" xfId="7" applyFont="1" applyFill="1" applyBorder="1" applyAlignment="1">
      <alignment wrapText="1"/>
    </xf>
    <xf numFmtId="0" fontId="2" fillId="0" borderId="3" xfId="0" applyFont="1" applyBorder="1" applyAlignment="1">
      <alignment wrapText="1"/>
    </xf>
    <xf numFmtId="0" fontId="8" fillId="0" borderId="0" xfId="1" applyFont="1" applyAlignment="1" applyProtection="1"/>
    <xf numFmtId="0" fontId="2" fillId="0" borderId="3" xfId="0" applyFont="1" applyFill="1" applyBorder="1" applyAlignment="1">
      <alignment horizontal="left" wrapText="1"/>
    </xf>
    <xf numFmtId="0" fontId="2" fillId="3" borderId="3" xfId="0" applyFont="1" applyFill="1" applyBorder="1" applyAlignment="1">
      <alignment horizontal="center"/>
    </xf>
    <xf numFmtId="2" fontId="2" fillId="4" borderId="3" xfId="7" applyNumberFormat="1" applyFont="1" applyFill="1" applyBorder="1" applyAlignment="1">
      <alignment horizontal="center"/>
    </xf>
    <xf numFmtId="2" fontId="2" fillId="4" borderId="3" xfId="0" applyNumberFormat="1" applyFont="1" applyFill="1" applyBorder="1" applyAlignment="1">
      <alignment horizontal="center"/>
    </xf>
    <xf numFmtId="0" fontId="8" fillId="0" borderId="0" xfId="1" applyFont="1" applyFill="1" applyBorder="1" applyAlignment="1" applyProtection="1"/>
    <xf numFmtId="0" fontId="2" fillId="0" borderId="0" xfId="0" applyFont="1" applyFill="1" applyBorder="1"/>
    <xf numFmtId="0" fontId="2" fillId="0" borderId="3" xfId="0" applyFont="1" applyBorder="1" applyAlignment="1">
      <alignment horizontal="center"/>
    </xf>
    <xf numFmtId="1" fontId="2" fillId="0" borderId="3" xfId="0" applyNumberFormat="1" applyFont="1" applyFill="1" applyBorder="1" applyAlignment="1">
      <alignment horizontal="center"/>
    </xf>
    <xf numFmtId="0" fontId="14" fillId="5" borderId="3" xfId="2" applyBorder="1" applyAlignment="1">
      <alignment wrapText="1"/>
    </xf>
    <xf numFmtId="1" fontId="2" fillId="0" borderId="3" xfId="0" applyNumberFormat="1" applyFont="1" applyFill="1" applyBorder="1" applyAlignment="1">
      <alignment horizontal="center" vertical="center" wrapText="1"/>
    </xf>
    <xf numFmtId="2" fontId="2" fillId="4" borderId="3" xfId="0" applyNumberFormat="1" applyFont="1" applyFill="1" applyBorder="1" applyAlignment="1">
      <alignment horizontal="center" vertical="center" wrapText="1"/>
    </xf>
    <xf numFmtId="0" fontId="2" fillId="4" borderId="3" xfId="0" applyFont="1" applyFill="1" applyBorder="1" applyAlignment="1">
      <alignment horizontal="center"/>
    </xf>
    <xf numFmtId="2" fontId="2" fillId="0" borderId="3" xfId="0" applyNumberFormat="1" applyFont="1" applyBorder="1" applyAlignment="1">
      <alignment horizontal="center"/>
    </xf>
    <xf numFmtId="0" fontId="2" fillId="0" borderId="3" xfId="0" applyFont="1" applyBorder="1" applyAlignment="1">
      <alignment horizontal="left"/>
    </xf>
    <xf numFmtId="165" fontId="8" fillId="0" borderId="0" xfId="1" applyNumberFormat="1" applyFont="1" applyAlignment="1" applyProtection="1"/>
    <xf numFmtId="165" fontId="2" fillId="0" borderId="0" xfId="0" applyNumberFormat="1" applyFont="1" applyAlignment="1"/>
    <xf numFmtId="0" fontId="2" fillId="0" borderId="0" xfId="0" applyFont="1" applyAlignment="1">
      <alignment horizontal="left"/>
    </xf>
    <xf numFmtId="2" fontId="2" fillId="0" borderId="0" xfId="0" applyNumberFormat="1" applyFont="1" applyAlignment="1">
      <alignment horizontal="center"/>
    </xf>
    <xf numFmtId="0" fontId="2" fillId="0" borderId="3" xfId="0" applyFont="1" applyBorder="1" applyAlignment="1"/>
    <xf numFmtId="165" fontId="6" fillId="2" borderId="2" xfId="0" applyNumberFormat="1" applyFont="1" applyFill="1" applyBorder="1" applyAlignment="1">
      <alignment horizontal="right" wrapText="1"/>
    </xf>
    <xf numFmtId="165" fontId="6" fillId="2" borderId="4" xfId="0" applyNumberFormat="1" applyFont="1" applyFill="1" applyBorder="1" applyAlignment="1">
      <alignment horizontal="right" wrapText="1"/>
    </xf>
    <xf numFmtId="165" fontId="2" fillId="0" borderId="3" xfId="0" applyNumberFormat="1" applyFont="1" applyFill="1" applyBorder="1" applyAlignment="1">
      <alignment horizontal="right"/>
    </xf>
    <xf numFmtId="165" fontId="2" fillId="0" borderId="3" xfId="0" applyNumberFormat="1" applyFont="1" applyFill="1" applyBorder="1" applyAlignment="1">
      <alignment horizontal="right" wrapText="1"/>
    </xf>
    <xf numFmtId="165" fontId="2" fillId="0" borderId="3" xfId="0" applyNumberFormat="1" applyFont="1" applyBorder="1" applyAlignment="1">
      <alignment horizontal="right"/>
    </xf>
    <xf numFmtId="166" fontId="2" fillId="0" borderId="3" xfId="0" applyNumberFormat="1" applyFont="1" applyBorder="1" applyAlignment="1">
      <alignment horizontal="right"/>
    </xf>
    <xf numFmtId="165" fontId="2" fillId="0" borderId="0" xfId="0" applyNumberFormat="1" applyFont="1" applyAlignment="1">
      <alignment horizontal="right"/>
    </xf>
    <xf numFmtId="2" fontId="2" fillId="0" borderId="3" xfId="0" applyNumberFormat="1" applyFont="1" applyBorder="1" applyAlignment="1">
      <alignment horizontal="left"/>
    </xf>
    <xf numFmtId="0" fontId="2" fillId="0" borderId="3" xfId="0" applyFont="1" applyBorder="1" applyAlignment="1">
      <alignment horizontal="right"/>
    </xf>
    <xf numFmtId="166" fontId="2" fillId="0" borderId="3" xfId="5" applyNumberFormat="1"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center"/>
    </xf>
    <xf numFmtId="0" fontId="2" fillId="0" borderId="6" xfId="0" applyFont="1" applyBorder="1" applyAlignment="1">
      <alignment wrapText="1"/>
    </xf>
    <xf numFmtId="2" fontId="2" fillId="0" borderId="6" xfId="0" applyNumberFormat="1" applyFont="1" applyBorder="1" applyAlignment="1">
      <alignment horizontal="center"/>
    </xf>
    <xf numFmtId="165" fontId="2" fillId="0" borderId="6" xfId="0" applyNumberFormat="1" applyFont="1" applyBorder="1" applyAlignment="1">
      <alignment horizontal="right"/>
    </xf>
    <xf numFmtId="165" fontId="2" fillId="0" borderId="7" xfId="0" applyNumberFormat="1" applyFont="1" applyBorder="1" applyAlignment="1">
      <alignment horizontal="right"/>
    </xf>
    <xf numFmtId="0" fontId="2" fillId="0" borderId="8" xfId="0" applyFont="1" applyBorder="1" applyAlignment="1">
      <alignment horizontal="left"/>
    </xf>
    <xf numFmtId="165" fontId="2" fillId="0" borderId="9" xfId="0" applyNumberFormat="1" applyFont="1" applyBorder="1" applyAlignment="1">
      <alignment horizontal="right"/>
    </xf>
    <xf numFmtId="0" fontId="2" fillId="0" borderId="10" xfId="0" applyFont="1" applyBorder="1" applyAlignment="1">
      <alignment horizontal="left"/>
    </xf>
    <xf numFmtId="0" fontId="2" fillId="0" borderId="11" xfId="0" applyFont="1" applyBorder="1" applyAlignment="1">
      <alignment horizontal="left"/>
    </xf>
    <xf numFmtId="0" fontId="2" fillId="0" borderId="11" xfId="0" applyFont="1" applyBorder="1" applyAlignment="1">
      <alignment horizontal="center"/>
    </xf>
    <xf numFmtId="0" fontId="2" fillId="0" borderId="11" xfId="0" applyFont="1" applyBorder="1" applyAlignment="1">
      <alignment wrapText="1"/>
    </xf>
    <xf numFmtId="2" fontId="2" fillId="0" borderId="11" xfId="0" applyNumberFormat="1" applyFont="1" applyBorder="1" applyAlignment="1">
      <alignment horizontal="center"/>
    </xf>
    <xf numFmtId="165" fontId="2" fillId="0" borderId="11" xfId="0" applyNumberFormat="1" applyFont="1" applyBorder="1" applyAlignment="1">
      <alignment horizontal="right"/>
    </xf>
    <xf numFmtId="165" fontId="2" fillId="0" borderId="12" xfId="0" applyNumberFormat="1" applyFont="1" applyBorder="1" applyAlignment="1">
      <alignment horizontal="right"/>
    </xf>
    <xf numFmtId="0" fontId="2" fillId="0" borderId="0" xfId="0" applyFont="1" applyAlignment="1">
      <alignment horizontal="center" wrapText="1"/>
    </xf>
    <xf numFmtId="14" fontId="2" fillId="0" borderId="0" xfId="0" applyNumberFormat="1" applyFont="1" applyAlignment="1">
      <alignment wrapText="1"/>
    </xf>
    <xf numFmtId="0" fontId="2" fillId="0" borderId="8" xfId="0" applyFont="1" applyBorder="1" applyAlignment="1"/>
    <xf numFmtId="0" fontId="2" fillId="0" borderId="0" xfId="0" applyFont="1" applyBorder="1" applyAlignment="1"/>
    <xf numFmtId="2" fontId="2" fillId="0" borderId="0" xfId="0" applyNumberFormat="1" applyFont="1" applyBorder="1" applyAlignment="1">
      <alignment horizontal="center"/>
    </xf>
    <xf numFmtId="0" fontId="2" fillId="0" borderId="0" xfId="0" applyFont="1" applyBorder="1" applyAlignment="1">
      <alignment horizontal="center"/>
    </xf>
    <xf numFmtId="166" fontId="2" fillId="0" borderId="9" xfId="0" applyNumberFormat="1" applyFont="1" applyBorder="1" applyAlignment="1">
      <alignment horizontal="right"/>
    </xf>
    <xf numFmtId="0" fontId="2" fillId="0" borderId="9" xfId="0" applyFont="1" applyBorder="1" applyAlignment="1">
      <alignment horizontal="right"/>
    </xf>
    <xf numFmtId="2" fontId="2" fillId="0" borderId="11" xfId="0" applyNumberFormat="1" applyFont="1" applyBorder="1" applyAlignment="1">
      <alignment horizontal="left"/>
    </xf>
    <xf numFmtId="0" fontId="2" fillId="0" borderId="11" xfId="0" applyFont="1" applyBorder="1" applyAlignment="1">
      <alignment horizontal="right"/>
    </xf>
    <xf numFmtId="0" fontId="2" fillId="0" borderId="12" xfId="0" applyFont="1" applyBorder="1" applyAlignment="1">
      <alignment horizontal="right"/>
    </xf>
    <xf numFmtId="166" fontId="2" fillId="0" borderId="6" xfId="5" applyNumberFormat="1" applyFont="1" applyBorder="1"/>
    <xf numFmtId="166" fontId="2" fillId="0" borderId="7" xfId="5" applyNumberFormat="1" applyFont="1" applyBorder="1"/>
    <xf numFmtId="166" fontId="2" fillId="0" borderId="9" xfId="5" applyNumberFormat="1" applyFont="1" applyBorder="1"/>
    <xf numFmtId="0" fontId="2" fillId="0" borderId="0" xfId="6" applyFont="1"/>
    <xf numFmtId="0" fontId="0" fillId="0" borderId="0" xfId="0" quotePrefix="1"/>
    <xf numFmtId="1" fontId="2" fillId="0" borderId="0" xfId="0" applyNumberFormat="1" applyFont="1" applyAlignment="1">
      <alignment horizontal="center"/>
    </xf>
    <xf numFmtId="0" fontId="2" fillId="0" borderId="0" xfId="0" applyFont="1" applyFill="1" applyBorder="1" applyAlignment="1">
      <alignment wrapText="1"/>
    </xf>
    <xf numFmtId="1" fontId="2" fillId="0" borderId="0" xfId="0" applyNumberFormat="1" applyFont="1" applyFill="1" applyBorder="1" applyAlignment="1">
      <alignment wrapText="1"/>
    </xf>
    <xf numFmtId="1" fontId="2" fillId="0" borderId="13" xfId="0" applyNumberFormat="1" applyFont="1" applyBorder="1" applyAlignment="1">
      <alignment horizontal="center" wrapText="1"/>
    </xf>
    <xf numFmtId="0" fontId="2" fillId="0" borderId="14" xfId="0" applyFont="1" applyBorder="1" applyAlignment="1">
      <alignment wrapText="1"/>
    </xf>
    <xf numFmtId="0" fontId="2" fillId="0" borderId="15" xfId="0" applyFont="1" applyBorder="1" applyAlignment="1">
      <alignment horizontal="center"/>
    </xf>
    <xf numFmtId="0" fontId="2" fillId="0" borderId="16" xfId="0" applyFont="1" applyBorder="1"/>
    <xf numFmtId="1" fontId="2" fillId="0" borderId="15" xfId="0" applyNumberFormat="1" applyFont="1" applyBorder="1" applyAlignment="1">
      <alignment horizontal="center"/>
    </xf>
    <xf numFmtId="0" fontId="2" fillId="0" borderId="17" xfId="0" applyFont="1" applyBorder="1" applyAlignment="1">
      <alignment horizontal="center"/>
    </xf>
    <xf numFmtId="0" fontId="2" fillId="0" borderId="18" xfId="0" applyFont="1" applyBorder="1"/>
    <xf numFmtId="0" fontId="2" fillId="0" borderId="13" xfId="0" applyFont="1" applyBorder="1" applyAlignment="1">
      <alignment horizontal="center" wrapText="1"/>
    </xf>
    <xf numFmtId="14" fontId="2" fillId="0" borderId="16" xfId="0" applyNumberFormat="1" applyFont="1" applyBorder="1"/>
    <xf numFmtId="1" fontId="2" fillId="0" borderId="17" xfId="0" applyNumberFormat="1" applyFont="1" applyBorder="1" applyAlignment="1">
      <alignment horizontal="center"/>
    </xf>
    <xf numFmtId="164" fontId="2" fillId="0" borderId="0" xfId="0" applyNumberFormat="1" applyFont="1" applyBorder="1" applyAlignment="1">
      <alignment horizontal="center"/>
    </xf>
    <xf numFmtId="1" fontId="2" fillId="0" borderId="19" xfId="0" applyNumberFormat="1" applyFont="1" applyBorder="1" applyAlignment="1">
      <alignment horizontal="center"/>
    </xf>
    <xf numFmtId="0" fontId="2" fillId="0" borderId="20" xfId="0" applyFont="1" applyBorder="1"/>
    <xf numFmtId="0" fontId="0" fillId="0" borderId="21" xfId="0" applyBorder="1"/>
    <xf numFmtId="0" fontId="0" fillId="0" borderId="22" xfId="0" applyBorder="1"/>
    <xf numFmtId="0" fontId="0" fillId="0" borderId="21" xfId="0" quotePrefix="1" applyBorder="1"/>
    <xf numFmtId="0" fontId="0" fillId="0" borderId="23" xfId="0" applyBorder="1"/>
    <xf numFmtId="0" fontId="0" fillId="0" borderId="24" xfId="0" applyBorder="1"/>
    <xf numFmtId="0" fontId="2" fillId="0" borderId="19" xfId="0" applyFont="1" applyBorder="1" applyAlignment="1">
      <alignment horizontal="center"/>
    </xf>
    <xf numFmtId="1" fontId="0" fillId="0" borderId="21" xfId="0" quotePrefix="1" applyNumberFormat="1" applyBorder="1"/>
    <xf numFmtId="0" fontId="2" fillId="0" borderId="22" xfId="0" applyFont="1" applyBorder="1"/>
    <xf numFmtId="1" fontId="0" fillId="0" borderId="21" xfId="0" applyNumberFormat="1" applyBorder="1"/>
    <xf numFmtId="1" fontId="0" fillId="0" borderId="23" xfId="0" quotePrefix="1" applyNumberFormat="1" applyBorder="1"/>
    <xf numFmtId="0" fontId="2" fillId="0" borderId="24" xfId="0" applyFont="1" applyBorder="1"/>
    <xf numFmtId="167" fontId="0" fillId="0" borderId="0" xfId="0" applyNumberFormat="1"/>
    <xf numFmtId="167" fontId="14" fillId="5" borderId="0" xfId="2" applyNumberFormat="1"/>
    <xf numFmtId="0" fontId="14" fillId="5" borderId="0" xfId="2"/>
    <xf numFmtId="0" fontId="14" fillId="5" borderId="22" xfId="2" applyBorder="1"/>
    <xf numFmtId="2" fontId="2" fillId="0" borderId="0" xfId="0" applyNumberFormat="1" applyFont="1" applyAlignment="1">
      <alignment wrapText="1"/>
    </xf>
    <xf numFmtId="2" fontId="2" fillId="0" borderId="0" xfId="0" applyNumberFormat="1" applyFont="1"/>
    <xf numFmtId="167" fontId="2" fillId="0" borderId="0" xfId="0" applyNumberFormat="1" applyFont="1"/>
    <xf numFmtId="0" fontId="0" fillId="0" borderId="25" xfId="0" applyBorder="1"/>
    <xf numFmtId="0" fontId="0" fillId="0" borderId="26" xfId="0" applyBorder="1"/>
    <xf numFmtId="0" fontId="0" fillId="0" borderId="27" xfId="0" applyBorder="1"/>
    <xf numFmtId="0" fontId="0" fillId="0" borderId="25" xfId="0" pivotButton="1" applyBorder="1"/>
    <xf numFmtId="0" fontId="0" fillId="0" borderId="28" xfId="0" applyBorder="1"/>
    <xf numFmtId="0" fontId="0" fillId="0" borderId="29" xfId="0" applyBorder="1"/>
    <xf numFmtId="0" fontId="0" fillId="0" borderId="25" xfId="0" applyNumberFormat="1" applyBorder="1"/>
    <xf numFmtId="0" fontId="0" fillId="0" borderId="28" xfId="0" applyNumberFormat="1" applyBorder="1"/>
    <xf numFmtId="0" fontId="0" fillId="0" borderId="29" xfId="0" applyNumberFormat="1" applyBorder="1"/>
    <xf numFmtId="0" fontId="0" fillId="0" borderId="0" xfId="0" applyNumberFormat="1"/>
    <xf numFmtId="0" fontId="0" fillId="0" borderId="30" xfId="0" applyBorder="1"/>
    <xf numFmtId="0" fontId="0" fillId="0" borderId="30" xfId="0" applyNumberFormat="1" applyBorder="1"/>
    <xf numFmtId="0" fontId="0" fillId="0" borderId="31" xfId="0" applyNumberFormat="1" applyBorder="1"/>
    <xf numFmtId="0" fontId="0" fillId="0" borderId="32" xfId="0" applyBorder="1"/>
    <xf numFmtId="0" fontId="0" fillId="0" borderId="32" xfId="0" applyNumberFormat="1" applyBorder="1"/>
    <xf numFmtId="0" fontId="0" fillId="0" borderId="33" xfId="0" applyNumberFormat="1" applyBorder="1"/>
    <xf numFmtId="0" fontId="0" fillId="0" borderId="34" xfId="0" applyNumberFormat="1" applyBorder="1"/>
    <xf numFmtId="0" fontId="2" fillId="0" borderId="0" xfId="0" applyFont="1" applyBorder="1" applyAlignment="1">
      <alignment horizontal="center" textRotation="90"/>
    </xf>
    <xf numFmtId="1" fontId="2" fillId="0" borderId="0" xfId="0" applyNumberFormat="1" applyFont="1" applyBorder="1" applyAlignment="1">
      <alignment horizontal="center"/>
    </xf>
    <xf numFmtId="0" fontId="2" fillId="0" borderId="42" xfId="0" applyFont="1" applyBorder="1" applyAlignment="1">
      <alignment horizontal="center" textRotation="90"/>
    </xf>
    <xf numFmtId="0" fontId="2" fillId="0" borderId="42" xfId="0" applyFont="1" applyBorder="1" applyAlignment="1">
      <alignment horizontal="center"/>
    </xf>
    <xf numFmtId="0" fontId="2" fillId="0" borderId="42" xfId="0" applyFont="1" applyBorder="1" applyAlignment="1">
      <alignment horizontal="left"/>
    </xf>
    <xf numFmtId="1" fontId="2" fillId="0" borderId="42" xfId="0" applyNumberFormat="1" applyFont="1" applyBorder="1" applyAlignment="1">
      <alignment horizontal="center"/>
    </xf>
    <xf numFmtId="0" fontId="2" fillId="0" borderId="42" xfId="0" applyFont="1" applyBorder="1" applyAlignment="1">
      <alignment horizontal="left" wrapText="1"/>
    </xf>
    <xf numFmtId="0" fontId="13" fillId="0" borderId="42" xfId="0" applyFont="1" applyBorder="1" applyAlignment="1">
      <alignment horizontal="center" vertical="center"/>
    </xf>
    <xf numFmtId="0" fontId="15" fillId="0" borderId="0" xfId="0" applyFont="1"/>
    <xf numFmtId="14" fontId="15" fillId="0" borderId="0" xfId="0" applyNumberFormat="1" applyFont="1"/>
    <xf numFmtId="1" fontId="2" fillId="0" borderId="13" xfId="0" applyNumberFormat="1" applyFont="1" applyBorder="1" applyAlignment="1">
      <alignment horizontal="center"/>
    </xf>
    <xf numFmtId="0" fontId="2" fillId="0" borderId="14" xfId="0" applyFont="1" applyBorder="1"/>
    <xf numFmtId="0" fontId="2" fillId="0" borderId="13" xfId="0" applyFont="1" applyBorder="1" applyAlignment="1">
      <alignment horizontal="center"/>
    </xf>
    <xf numFmtId="0" fontId="2" fillId="0" borderId="0" xfId="0" applyFont="1" applyBorder="1"/>
    <xf numFmtId="0" fontId="15" fillId="0" borderId="0" xfId="0" applyFont="1" applyBorder="1"/>
    <xf numFmtId="0" fontId="15" fillId="0" borderId="35" xfId="0" applyFont="1" applyBorder="1"/>
    <xf numFmtId="0" fontId="2" fillId="0" borderId="35" xfId="0" applyFont="1" applyBorder="1"/>
    <xf numFmtId="0" fontId="2" fillId="0" borderId="36" xfId="0" applyFont="1" applyBorder="1"/>
    <xf numFmtId="14" fontId="2" fillId="0" borderId="36" xfId="0" applyNumberFormat="1" applyFont="1" applyBorder="1"/>
    <xf numFmtId="0" fontId="15" fillId="0" borderId="13" xfId="0" applyFont="1" applyBorder="1" applyAlignment="1">
      <alignment horizontal="center"/>
    </xf>
    <xf numFmtId="0" fontId="15" fillId="0" borderId="15" xfId="0" applyFont="1" applyBorder="1" applyAlignment="1">
      <alignment horizontal="center"/>
    </xf>
    <xf numFmtId="0" fontId="2" fillId="0" borderId="0" xfId="0" applyFont="1" applyBorder="1" applyAlignment="1">
      <alignment horizontal="center" wrapText="1"/>
    </xf>
    <xf numFmtId="0" fontId="2" fillId="0" borderId="0" xfId="0" applyFont="1" applyBorder="1" applyAlignment="1">
      <alignment horizontal="center" textRotation="90" wrapText="1"/>
    </xf>
    <xf numFmtId="0" fontId="2" fillId="0" borderId="6" xfId="0" applyFont="1" applyBorder="1" applyAlignment="1">
      <alignment horizontal="left" vertical="center" wrapText="1"/>
    </xf>
    <xf numFmtId="1" fontId="6"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1" fontId="6" fillId="0" borderId="3"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38" xfId="0" applyFont="1" applyBorder="1" applyAlignment="1"/>
    <xf numFmtId="0" fontId="5" fillId="0" borderId="3" xfId="7" applyFont="1" applyBorder="1"/>
    <xf numFmtId="0" fontId="14" fillId="5" borderId="0" xfId="2" applyBorder="1" applyAlignment="1">
      <alignment wrapText="1"/>
    </xf>
    <xf numFmtId="0" fontId="14" fillId="5" borderId="37" xfId="2" applyBorder="1" applyAlignment="1">
      <alignment wrapText="1"/>
    </xf>
    <xf numFmtId="0" fontId="2" fillId="0" borderId="39" xfId="0" applyFont="1" applyBorder="1" applyAlignment="1"/>
    <xf numFmtId="0" fontId="2" fillId="0" borderId="38" xfId="0" applyFont="1" applyBorder="1" applyAlignment="1">
      <alignment horizontal="center"/>
    </xf>
    <xf numFmtId="166" fontId="2" fillId="0" borderId="38" xfId="7" applyNumberFormat="1" applyFont="1" applyFill="1" applyBorder="1" applyAlignment="1">
      <alignment horizontal="right"/>
    </xf>
    <xf numFmtId="166" fontId="2" fillId="0" borderId="40" xfId="0" applyNumberFormat="1" applyFont="1" applyFill="1" applyBorder="1" applyAlignment="1">
      <alignment horizontal="right"/>
    </xf>
    <xf numFmtId="0" fontId="2" fillId="0" borderId="1" xfId="0" applyFont="1" applyBorder="1" applyAlignment="1">
      <alignment horizontal="center" wrapText="1"/>
    </xf>
    <xf numFmtId="0" fontId="2" fillId="0" borderId="2" xfId="0" applyFont="1" applyBorder="1" applyAlignment="1">
      <alignment horizontal="left" wrapText="1"/>
    </xf>
    <xf numFmtId="0" fontId="2" fillId="0" borderId="2" xfId="0" applyFont="1" applyBorder="1" applyAlignment="1">
      <alignment horizontal="center" wrapText="1"/>
    </xf>
    <xf numFmtId="0" fontId="2" fillId="0" borderId="37" xfId="0" applyFont="1" applyBorder="1"/>
    <xf numFmtId="0" fontId="2" fillId="0" borderId="13" xfId="0" applyFont="1" applyBorder="1"/>
    <xf numFmtId="0" fontId="2" fillId="0" borderId="15" xfId="0" applyFont="1" applyBorder="1"/>
    <xf numFmtId="0" fontId="2" fillId="0" borderId="17" xfId="0" applyFont="1" applyBorder="1"/>
    <xf numFmtId="14" fontId="2" fillId="0" borderId="14" xfId="0" applyNumberFormat="1" applyFont="1" applyBorder="1"/>
    <xf numFmtId="14" fontId="2" fillId="0" borderId="18" xfId="0" applyNumberFormat="1" applyFont="1" applyBorder="1"/>
    <xf numFmtId="1" fontId="2" fillId="0" borderId="13" xfId="0" applyNumberFormat="1" applyFont="1" applyBorder="1"/>
    <xf numFmtId="14" fontId="2" fillId="0" borderId="15" xfId="0" applyNumberFormat="1" applyFont="1" applyBorder="1"/>
    <xf numFmtId="14" fontId="2" fillId="0" borderId="17" xfId="0" applyNumberFormat="1" applyFont="1" applyBorder="1"/>
    <xf numFmtId="0" fontId="2" fillId="0" borderId="35" xfId="0" applyFont="1" applyBorder="1" applyAlignment="1">
      <alignment horizontal="left"/>
    </xf>
    <xf numFmtId="0" fontId="2" fillId="0" borderId="35" xfId="0" applyFont="1" applyBorder="1" applyAlignment="1">
      <alignment horizontal="center"/>
    </xf>
    <xf numFmtId="14" fontId="2" fillId="0" borderId="35" xfId="0" applyNumberFormat="1" applyFont="1" applyBorder="1"/>
    <xf numFmtId="1" fontId="2" fillId="0" borderId="35" xfId="0" applyNumberFormat="1" applyFont="1" applyBorder="1"/>
    <xf numFmtId="0" fontId="2" fillId="0" borderId="0" xfId="0" applyFont="1" applyBorder="1" applyAlignment="1">
      <alignment horizontal="left"/>
    </xf>
    <xf numFmtId="1" fontId="2" fillId="0" borderId="0" xfId="0" applyNumberFormat="1" applyFont="1" applyBorder="1"/>
    <xf numFmtId="0" fontId="2" fillId="0" borderId="36" xfId="0" applyFont="1" applyBorder="1" applyAlignment="1">
      <alignment horizontal="left"/>
    </xf>
    <xf numFmtId="0" fontId="2" fillId="0" borderId="36" xfId="0" applyFont="1" applyBorder="1" applyAlignment="1">
      <alignment horizontal="center"/>
    </xf>
    <xf numFmtId="1" fontId="2" fillId="0" borderId="36" xfId="0" applyNumberFormat="1" applyFont="1" applyBorder="1"/>
    <xf numFmtId="0" fontId="15" fillId="0" borderId="0" xfId="0" applyFont="1" applyAlignment="1">
      <alignment horizontal="center"/>
    </xf>
    <xf numFmtId="0" fontId="2" fillId="0" borderId="41" xfId="0" applyFont="1" applyBorder="1" applyAlignment="1">
      <alignment horizontal="center" vertical="center" textRotation="90" wrapText="1"/>
    </xf>
    <xf numFmtId="1" fontId="6" fillId="0" borderId="6"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2" fillId="0" borderId="15" xfId="0" applyFont="1" applyBorder="1" applyAlignment="1">
      <alignment horizontal="left"/>
    </xf>
    <xf numFmtId="0" fontId="2" fillId="0" borderId="17" xfId="0" applyFont="1" applyBorder="1" applyAlignment="1">
      <alignment horizontal="left"/>
    </xf>
    <xf numFmtId="14" fontId="2" fillId="0" borderId="35" xfId="0" applyNumberFormat="1" applyFont="1" applyBorder="1" applyAlignment="1">
      <alignment horizontal="right"/>
    </xf>
    <xf numFmtId="14" fontId="2" fillId="0" borderId="35" xfId="0" applyNumberFormat="1" applyFont="1" applyBorder="1" applyAlignment="1">
      <alignment horizontal="center"/>
    </xf>
    <xf numFmtId="14" fontId="2" fillId="0" borderId="0" xfId="0" applyNumberFormat="1" applyFont="1" applyBorder="1" applyAlignment="1">
      <alignment horizontal="right"/>
    </xf>
    <xf numFmtId="14" fontId="2" fillId="0" borderId="0" xfId="0" applyNumberFormat="1" applyFont="1" applyBorder="1" applyAlignment="1">
      <alignment horizontal="center"/>
    </xf>
    <xf numFmtId="1" fontId="2" fillId="0" borderId="36" xfId="0" applyNumberFormat="1" applyFont="1" applyBorder="1" applyAlignment="1">
      <alignment horizontal="center"/>
    </xf>
    <xf numFmtId="0" fontId="2" fillId="0" borderId="0" xfId="0" applyFont="1" applyBorder="1" applyAlignment="1">
      <alignment horizontal="left" wrapText="1"/>
    </xf>
    <xf numFmtId="0" fontId="2" fillId="0" borderId="0" xfId="0" applyFont="1" applyBorder="1" applyAlignment="1">
      <alignment wrapText="1"/>
    </xf>
    <xf numFmtId="0" fontId="2" fillId="0" borderId="1" xfId="0" applyFont="1" applyBorder="1" applyAlignment="1">
      <alignment horizontal="left"/>
    </xf>
    <xf numFmtId="0" fontId="2" fillId="0" borderId="2" xfId="0" applyFont="1" applyBorder="1" applyAlignment="1">
      <alignment horizontal="left"/>
    </xf>
    <xf numFmtId="0" fontId="2" fillId="0" borderId="2" xfId="0" applyFont="1" applyBorder="1" applyAlignment="1">
      <alignment horizontal="center"/>
    </xf>
    <xf numFmtId="0" fontId="2" fillId="0" borderId="2" xfId="0" applyFont="1" applyBorder="1" applyAlignment="1">
      <alignment wrapText="1"/>
    </xf>
    <xf numFmtId="2" fontId="2" fillId="0" borderId="2" xfId="0" applyNumberFormat="1" applyFont="1" applyBorder="1" applyAlignment="1">
      <alignment horizontal="center"/>
    </xf>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2" fillId="0" borderId="3" xfId="0" applyFont="1" applyBorder="1"/>
    <xf numFmtId="0" fontId="2" fillId="0" borderId="6" xfId="0" applyFont="1" applyBorder="1"/>
    <xf numFmtId="0" fontId="2" fillId="0" borderId="7" xfId="0" applyFont="1" applyBorder="1" applyAlignment="1">
      <alignment horizontal="center"/>
    </xf>
    <xf numFmtId="0" fontId="2" fillId="0" borderId="9" xfId="0" applyFont="1" applyBorder="1" applyAlignment="1">
      <alignment horizontal="center"/>
    </xf>
    <xf numFmtId="0" fontId="2" fillId="0" borderId="42" xfId="0" applyFont="1" applyBorder="1" applyAlignment="1">
      <alignment horizontal="left" textRotation="90" wrapText="1"/>
    </xf>
    <xf numFmtId="1" fontId="2" fillId="0" borderId="35" xfId="0" applyNumberFormat="1" applyFont="1" applyBorder="1" applyAlignment="1">
      <alignment horizontal="center"/>
    </xf>
    <xf numFmtId="14" fontId="2" fillId="0" borderId="36" xfId="0" applyNumberFormat="1" applyFont="1" applyBorder="1" applyAlignment="1">
      <alignment horizontal="center"/>
    </xf>
    <xf numFmtId="0" fontId="2" fillId="0" borderId="14"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14" fontId="2" fillId="0" borderId="0" xfId="0" applyNumberFormat="1" applyFont="1" applyAlignment="1">
      <alignment horizontal="center"/>
    </xf>
    <xf numFmtId="14" fontId="2" fillId="0" borderId="36" xfId="0" applyNumberFormat="1" applyFont="1" applyBorder="1" applyAlignment="1">
      <alignment horizontal="right"/>
    </xf>
    <xf numFmtId="1" fontId="6" fillId="0" borderId="43" xfId="0" applyNumberFormat="1" applyFont="1" applyBorder="1" applyAlignment="1">
      <alignment horizontal="center" vertical="center" wrapText="1"/>
    </xf>
    <xf numFmtId="1" fontId="6" fillId="0" borderId="41"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wrapText="1"/>
    </xf>
    <xf numFmtId="0" fontId="2" fillId="6" borderId="41" xfId="0" applyFont="1" applyFill="1" applyBorder="1" applyAlignment="1">
      <alignment horizontal="center" vertical="center" textRotation="90" wrapText="1"/>
    </xf>
    <xf numFmtId="0" fontId="2" fillId="0" borderId="5" xfId="0"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4" xfId="0" applyFont="1" applyBorder="1" applyAlignment="1">
      <alignment horizontal="left" vertical="center" wrapText="1"/>
    </xf>
    <xf numFmtId="0" fontId="2" fillId="0" borderId="43" xfId="0" applyFont="1" applyBorder="1" applyAlignment="1">
      <alignment horizontal="left"/>
    </xf>
    <xf numFmtId="0" fontId="2" fillId="0" borderId="41" xfId="0" applyFont="1" applyBorder="1" applyAlignment="1">
      <alignment horizontal="left"/>
    </xf>
    <xf numFmtId="0" fontId="2" fillId="0" borderId="41" xfId="0" applyFont="1" applyBorder="1"/>
    <xf numFmtId="0" fontId="2" fillId="0" borderId="41" xfId="0" applyFont="1" applyBorder="1" applyAlignment="1">
      <alignment horizontal="center"/>
    </xf>
    <xf numFmtId="2" fontId="2" fillId="0" borderId="41" xfId="0" applyNumberFormat="1" applyFont="1" applyBorder="1" applyAlignment="1">
      <alignment horizontal="center"/>
    </xf>
    <xf numFmtId="165" fontId="2" fillId="0" borderId="41" xfId="0" applyNumberFormat="1" applyFont="1" applyBorder="1" applyAlignment="1">
      <alignment horizontal="right"/>
    </xf>
    <xf numFmtId="0" fontId="2" fillId="0" borderId="44" xfId="0" applyFont="1" applyBorder="1" applyAlignment="1">
      <alignment horizontal="center"/>
    </xf>
    <xf numFmtId="0" fontId="2" fillId="0" borderId="37" xfId="0" applyFont="1" applyBorder="1" applyAlignment="1">
      <alignment horizontal="left" vertical="center" wrapText="1"/>
    </xf>
    <xf numFmtId="0" fontId="2" fillId="0" borderId="46" xfId="0" applyFont="1" applyBorder="1" applyAlignment="1">
      <alignment horizontal="left" vertical="center" wrapText="1"/>
    </xf>
    <xf numFmtId="0" fontId="2" fillId="0" borderId="45" xfId="0" applyFont="1" applyBorder="1" applyAlignment="1">
      <alignment horizontal="left"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8" xfId="0" applyFont="1" applyBorder="1" applyAlignment="1">
      <alignment horizontal="center" wrapText="1"/>
    </xf>
    <xf numFmtId="0" fontId="2" fillId="0" borderId="50" xfId="0" applyFont="1" applyBorder="1" applyAlignment="1">
      <alignment horizontal="center" wrapText="1"/>
    </xf>
    <xf numFmtId="167" fontId="2" fillId="0" borderId="41" xfId="0" applyNumberFormat="1" applyFont="1" applyBorder="1" applyAlignment="1">
      <alignment horizontal="center" vertical="center" textRotation="90" wrapText="1"/>
    </xf>
    <xf numFmtId="167" fontId="0" fillId="0" borderId="0" xfId="0" applyNumberFormat="1" applyBorder="1" applyAlignment="1">
      <alignment horizontal="center" vertical="center" wrapText="1"/>
    </xf>
    <xf numFmtId="167" fontId="2" fillId="0" borderId="0" xfId="0" applyNumberFormat="1" applyFont="1" applyBorder="1" applyAlignment="1">
      <alignment horizontal="center" vertical="center" wrapText="1"/>
    </xf>
    <xf numFmtId="1" fontId="6" fillId="0" borderId="51" xfId="0" applyNumberFormat="1" applyFont="1" applyBorder="1" applyAlignment="1">
      <alignment horizontal="center" vertical="center" wrapText="1"/>
    </xf>
    <xf numFmtId="1" fontId="6" fillId="0" borderId="52"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67" fontId="6" fillId="0" borderId="47" xfId="0" applyNumberFormat="1" applyFont="1" applyBorder="1" applyAlignment="1">
      <alignment horizontal="center" vertical="center" wrapText="1"/>
    </xf>
    <xf numFmtId="167" fontId="6" fillId="0" borderId="48" xfId="0" applyNumberFormat="1" applyFont="1" applyBorder="1" applyAlignment="1">
      <alignment horizontal="center" vertical="center" wrapText="1"/>
    </xf>
    <xf numFmtId="167" fontId="6" fillId="0" borderId="50" xfId="0" applyNumberFormat="1" applyFont="1" applyBorder="1" applyAlignment="1">
      <alignment horizontal="center" vertical="center" wrapText="1"/>
    </xf>
    <xf numFmtId="165" fontId="2" fillId="0" borderId="0" xfId="0" applyNumberFormat="1" applyFont="1" applyBorder="1" applyAlignment="1">
      <alignment horizontal="right" vertical="center" wrapText="1"/>
    </xf>
    <xf numFmtId="165" fontId="2" fillId="0" borderId="0" xfId="0" applyNumberFormat="1" applyFont="1" applyBorder="1" applyAlignment="1">
      <alignment horizontal="center" textRotation="90" wrapText="1"/>
    </xf>
    <xf numFmtId="165" fontId="2" fillId="0" borderId="0" xfId="0" applyNumberFormat="1" applyFont="1" applyBorder="1" applyAlignment="1">
      <alignment horizontal="right" wrapText="1"/>
    </xf>
    <xf numFmtId="165" fontId="2" fillId="0" borderId="0" xfId="0" applyNumberFormat="1" applyFont="1" applyBorder="1" applyAlignment="1">
      <alignment horizont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8">
    <cellStyle name="Hyperlink 2" xfId="1" xr:uid="{00000000-0005-0000-0000-000000000000}"/>
    <cellStyle name="Neutral" xfId="2" builtinId="28"/>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_Sheet1" xfId="7" xr:uid="{00000000-0005-0000-0000-000007000000}"/>
  </cellStyles>
  <dxfs count="108">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
      <fill>
        <patternFill>
          <bgColor theme="5" tint="0.59996337778862885"/>
        </patternFill>
      </fill>
    </dxf>
    <dxf>
      <fill>
        <patternFill>
          <bgColor theme="6" tint="0.39994506668294322"/>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chartsheet" Target="chartsheets/sheet8.xml"/><Relationship Id="rId18" Type="http://schemas.openxmlformats.org/officeDocument/2006/relationships/chartsheet" Target="chartsheets/sheet13.xml"/><Relationship Id="rId26" Type="http://schemas.openxmlformats.org/officeDocument/2006/relationships/chartsheet" Target="chartsheets/sheet21.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hartsheet" Target="chartsheets/sheet16.xml"/><Relationship Id="rId34" Type="http://schemas.openxmlformats.org/officeDocument/2006/relationships/worksheet" Target="worksheets/sheet10.xml"/><Relationship Id="rId7" Type="http://schemas.openxmlformats.org/officeDocument/2006/relationships/chartsheet" Target="chartsheets/sheet2.xml"/><Relationship Id="rId12" Type="http://schemas.openxmlformats.org/officeDocument/2006/relationships/chartsheet" Target="chartsheets/sheet7.xml"/><Relationship Id="rId17" Type="http://schemas.openxmlformats.org/officeDocument/2006/relationships/chartsheet" Target="chartsheets/sheet12.xml"/><Relationship Id="rId25" Type="http://schemas.openxmlformats.org/officeDocument/2006/relationships/chartsheet" Target="chartsheets/sheet20.xml"/><Relationship Id="rId33" Type="http://schemas.openxmlformats.org/officeDocument/2006/relationships/worksheet" Target="worksheets/sheet9.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1.xml"/><Relationship Id="rId20" Type="http://schemas.openxmlformats.org/officeDocument/2006/relationships/chartsheet" Target="chartsheets/sheet15.xml"/><Relationship Id="rId29" Type="http://schemas.openxmlformats.org/officeDocument/2006/relationships/chartsheet" Target="chartsheets/sheet24.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hartsheet" Target="chartsheets/sheet6.xml"/><Relationship Id="rId24" Type="http://schemas.openxmlformats.org/officeDocument/2006/relationships/chartsheet" Target="chartsheets/sheet19.xml"/><Relationship Id="rId32" Type="http://schemas.openxmlformats.org/officeDocument/2006/relationships/worksheet" Target="worksheets/sheet8.xml"/><Relationship Id="rId37" Type="http://schemas.openxmlformats.org/officeDocument/2006/relationships/pivotCacheDefinition" Target="pivotCache/pivotCacheDefinition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hartsheet" Target="chartsheets/sheet10.xml"/><Relationship Id="rId23" Type="http://schemas.openxmlformats.org/officeDocument/2006/relationships/chartsheet" Target="chartsheets/sheet18.xml"/><Relationship Id="rId28" Type="http://schemas.openxmlformats.org/officeDocument/2006/relationships/chartsheet" Target="chartsheets/sheet23.xml"/><Relationship Id="rId36" Type="http://schemas.openxmlformats.org/officeDocument/2006/relationships/worksheet" Target="worksheets/sheet12.xml"/><Relationship Id="rId10" Type="http://schemas.openxmlformats.org/officeDocument/2006/relationships/chartsheet" Target="chartsheets/sheet5.xml"/><Relationship Id="rId19" Type="http://schemas.openxmlformats.org/officeDocument/2006/relationships/chartsheet" Target="chartsheets/sheet14.xml"/><Relationship Id="rId31" Type="http://schemas.openxmlformats.org/officeDocument/2006/relationships/worksheet" Target="worksheets/sheet7.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chartsheet" Target="chartsheets/sheet9.xml"/><Relationship Id="rId22" Type="http://schemas.openxmlformats.org/officeDocument/2006/relationships/chartsheet" Target="chartsheets/sheet17.xml"/><Relationship Id="rId27" Type="http://schemas.openxmlformats.org/officeDocument/2006/relationships/chartsheet" Target="chartsheets/sheet22.xml"/><Relationship Id="rId30" Type="http://schemas.openxmlformats.org/officeDocument/2006/relationships/worksheet" Target="worksheets/sheet6.xml"/><Relationship Id="rId35" Type="http://schemas.openxmlformats.org/officeDocument/2006/relationships/worksheet" Target="worksheets/sheet1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LWC_Recent!$E$14</c:f>
          <c:strCache>
            <c:ptCount val="1"/>
            <c:pt idx="0">
              <c:v>North Fork Broad Run (lower) : NFBR1</c:v>
            </c:pt>
          </c:strCache>
        </c:strRef>
      </c:tx>
      <c:layout>
        <c:manualLayout>
          <c:xMode val="edge"/>
          <c:yMode val="edge"/>
          <c:x val="0.15197735894920525"/>
          <c:y val="1.6161606506318732E-2"/>
        </c:manualLayout>
      </c:layout>
      <c:overlay val="0"/>
      <c:txPr>
        <a:bodyPr/>
        <a:lstStyle/>
        <a:p>
          <a:pPr>
            <a:defRPr/>
          </a:pPr>
          <a:endParaRPr lang="en-US"/>
        </a:p>
      </c:txPr>
    </c:title>
    <c:autoTitleDeleted val="0"/>
    <c:plotArea>
      <c:layout>
        <c:manualLayout>
          <c:layoutTarget val="inner"/>
          <c:xMode val="edge"/>
          <c:yMode val="edge"/>
          <c:x val="4.4603017658606567E-2"/>
          <c:y val="8.5005169808319528E-2"/>
          <c:w val="0.92727051426264029"/>
          <c:h val="0.71806378748111033"/>
        </c:manualLayout>
      </c:layout>
      <c:barChart>
        <c:barDir val="col"/>
        <c:grouping val="clustered"/>
        <c:varyColors val="0"/>
        <c:ser>
          <c:idx val="0"/>
          <c:order val="0"/>
          <c:tx>
            <c:strRef>
              <c:f>LWC_Recent!$E$15</c:f>
              <c:strCache>
                <c:ptCount val="1"/>
                <c:pt idx="0">
                  <c:v>North Fork Goose Creek: NFGOO4 - LWC7</c:v>
                </c:pt>
              </c:strCache>
            </c:strRef>
          </c:tx>
          <c:spPr>
            <a:solidFill>
              <a:srgbClr val="C00000"/>
            </a:solidFill>
          </c:spPr>
          <c:invertIfNegative val="0"/>
          <c:dPt>
            <c:idx val="8"/>
            <c:invertIfNegative val="0"/>
            <c:bubble3D val="0"/>
            <c:spPr>
              <a:solidFill>
                <a:srgbClr val="0070C0"/>
              </a:solidFill>
            </c:spPr>
            <c:extLst>
              <c:ext xmlns:c16="http://schemas.microsoft.com/office/drawing/2014/chart" uri="{C3380CC4-5D6E-409C-BE32-E72D297353CC}">
                <c16:uniqueId val="{00000001-DE35-46B9-B4E7-D09A96CBC91A}"/>
              </c:ext>
            </c:extLst>
          </c:dPt>
          <c:dPt>
            <c:idx val="9"/>
            <c:invertIfNegative val="0"/>
            <c:bubble3D val="0"/>
            <c:spPr>
              <a:solidFill>
                <a:srgbClr val="0070C0"/>
              </a:solidFill>
            </c:spPr>
            <c:extLst>
              <c:ext xmlns:c16="http://schemas.microsoft.com/office/drawing/2014/chart" uri="{C3380CC4-5D6E-409C-BE32-E72D297353CC}">
                <c16:uniqueId val="{00000003-DE35-46B9-B4E7-D09A96CBC91A}"/>
              </c:ext>
            </c:extLst>
          </c:dPt>
          <c:cat>
            <c:strRef>
              <c:f>LWC_Recent!$A$1:$AJ$1</c:f>
              <c:strCache>
                <c:ptCount val="36"/>
                <c:pt idx="0">
                  <c:v>Site_No</c:v>
                </c:pt>
                <c:pt idx="1">
                  <c:v>Stream_Name</c:v>
                </c:pt>
                <c:pt idx="2">
                  <c:v>Station_ID</c:v>
                </c:pt>
                <c:pt idx="3">
                  <c:v>Description</c:v>
                </c:pt>
                <c:pt idx="5">
                  <c:v>Spring_2008</c:v>
                </c:pt>
                <c:pt idx="6">
                  <c:v>Summer_2008</c:v>
                </c:pt>
                <c:pt idx="7">
                  <c:v>Fall_2008</c:v>
                </c:pt>
                <c:pt idx="8">
                  <c:v>Spring_2009</c:v>
                </c:pt>
                <c:pt idx="9">
                  <c:v>Summer_2009</c:v>
                </c:pt>
                <c:pt idx="10">
                  <c:v>Fall_2009</c:v>
                </c:pt>
                <c:pt idx="11">
                  <c:v>Spring_2010</c:v>
                </c:pt>
                <c:pt idx="12">
                  <c:v>Summer_2010</c:v>
                </c:pt>
                <c:pt idx="13">
                  <c:v>Fall_2010</c:v>
                </c:pt>
                <c:pt idx="14">
                  <c:v>Spring_2011</c:v>
                </c:pt>
                <c:pt idx="15">
                  <c:v>Summer_2011</c:v>
                </c:pt>
                <c:pt idx="16">
                  <c:v>Fall_2011</c:v>
                </c:pt>
                <c:pt idx="17">
                  <c:v>Winter_2011</c:v>
                </c:pt>
                <c:pt idx="18">
                  <c:v>Spring_2012</c:v>
                </c:pt>
                <c:pt idx="19">
                  <c:v>Summer_2012</c:v>
                </c:pt>
                <c:pt idx="20">
                  <c:v>Fall_2012</c:v>
                </c:pt>
                <c:pt idx="21">
                  <c:v>Spring_2013</c:v>
                </c:pt>
                <c:pt idx="22">
                  <c:v>Summer_2013</c:v>
                </c:pt>
                <c:pt idx="23">
                  <c:v>Fall_2013</c:v>
                </c:pt>
                <c:pt idx="24">
                  <c:v>Spring_2014</c:v>
                </c:pt>
                <c:pt idx="25">
                  <c:v>Summer_2014</c:v>
                </c:pt>
                <c:pt idx="26">
                  <c:v>Fall_2014</c:v>
                </c:pt>
                <c:pt idx="27">
                  <c:v>Spring_2015</c:v>
                </c:pt>
                <c:pt idx="28">
                  <c:v>Summer_2015</c:v>
                </c:pt>
                <c:pt idx="29">
                  <c:v>Fall_2015</c:v>
                </c:pt>
                <c:pt idx="30">
                  <c:v>Spring_2016</c:v>
                </c:pt>
                <c:pt idx="31">
                  <c:v>Summer_2016</c:v>
                </c:pt>
                <c:pt idx="32">
                  <c:v>Fall_2016</c:v>
                </c:pt>
                <c:pt idx="33">
                  <c:v>Spring_2017</c:v>
                </c:pt>
                <c:pt idx="34">
                  <c:v>Summer_2017</c:v>
                </c:pt>
                <c:pt idx="35">
                  <c:v>Fall_2017</c:v>
                </c:pt>
              </c:strCache>
            </c:strRef>
          </c:cat>
          <c:val>
            <c:numRef>
              <c:f>LWC_Recent!$F$14:$AJ$14</c:f>
              <c:numCache>
                <c:formatCode>0</c:formatCode>
                <c:ptCount val="31"/>
                <c:pt idx="7">
                  <c:v>7</c:v>
                </c:pt>
                <c:pt idx="8">
                  <c:v>9.9999999999999982</c:v>
                </c:pt>
                <c:pt idx="9">
                  <c:v>11</c:v>
                </c:pt>
              </c:numCache>
            </c:numRef>
          </c:val>
          <c:extLst>
            <c:ext xmlns:c16="http://schemas.microsoft.com/office/drawing/2014/chart" uri="{C3380CC4-5D6E-409C-BE32-E72D297353CC}">
              <c16:uniqueId val="{00000004-DE35-46B9-B4E7-D09A96CBC91A}"/>
            </c:ext>
          </c:extLst>
        </c:ser>
        <c:dLbls>
          <c:showLegendKey val="0"/>
          <c:showVal val="0"/>
          <c:showCatName val="0"/>
          <c:showSerName val="0"/>
          <c:showPercent val="0"/>
          <c:showBubbleSize val="0"/>
        </c:dLbls>
        <c:gapWidth val="150"/>
        <c:axId val="126224144"/>
        <c:axId val="126224536"/>
      </c:barChart>
      <c:catAx>
        <c:axId val="12622414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126224536"/>
        <c:crosses val="autoZero"/>
        <c:auto val="1"/>
        <c:lblAlgn val="ctr"/>
        <c:lblOffset val="100"/>
        <c:noMultiLvlLbl val="0"/>
      </c:catAx>
      <c:valAx>
        <c:axId val="126224536"/>
        <c:scaling>
          <c:orientation val="minMax"/>
          <c:max val="12"/>
          <c:min val="0"/>
        </c:scaling>
        <c:delete val="0"/>
        <c:axPos val="l"/>
        <c:majorGridlines/>
        <c:numFmt formatCode="0" sourceLinked="1"/>
        <c:majorTickMark val="out"/>
        <c:minorTickMark val="none"/>
        <c:tickLblPos val="nextTo"/>
        <c:crossAx val="126224144"/>
        <c:crosses val="autoZero"/>
        <c:crossBetween val="between"/>
      </c:valAx>
      <c:spPr>
        <a:ln>
          <a:solidFill>
            <a:schemeClr val="accent1"/>
          </a:solidFill>
        </a:ln>
      </c:spPr>
    </c:plotArea>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LWC_Recent!$E$25</c:f>
          <c:strCache>
            <c:ptCount val="1"/>
            <c:pt idx="0">
              <c:v>Black Branch  BLACK1 - LWC24</c:v>
            </c:pt>
          </c:strCache>
        </c:strRef>
      </c:tx>
      <c:layout>
        <c:manualLayout>
          <c:xMode val="edge"/>
          <c:yMode val="edge"/>
          <c:x val="9.6232800006945118E-2"/>
          <c:y val="1.8181847147710484E-2"/>
        </c:manualLayout>
      </c:layout>
      <c:overlay val="0"/>
      <c:txPr>
        <a:bodyPr/>
        <a:lstStyle/>
        <a:p>
          <a:pPr>
            <a:defRPr/>
          </a:pPr>
          <a:endParaRPr lang="en-US"/>
        </a:p>
      </c:txPr>
    </c:title>
    <c:autoTitleDeleted val="0"/>
    <c:plotArea>
      <c:layout>
        <c:manualLayout>
          <c:layoutTarget val="inner"/>
          <c:xMode val="edge"/>
          <c:yMode val="edge"/>
          <c:x val="4.4603017658606484E-2"/>
          <c:y val="8.5005169808319528E-2"/>
          <c:w val="0.92873571572784186"/>
          <c:h val="0.71806378748111033"/>
        </c:manualLayout>
      </c:layout>
      <c:barChart>
        <c:barDir val="col"/>
        <c:grouping val="clustered"/>
        <c:varyColors val="0"/>
        <c:ser>
          <c:idx val="0"/>
          <c:order val="0"/>
          <c:tx>
            <c:strRef>
              <c:f>LWC_Recent!$E$25</c:f>
              <c:strCache>
                <c:ptCount val="1"/>
                <c:pt idx="0">
                  <c:v>Black Branch  BLACK1 - LWC24</c:v>
                </c:pt>
              </c:strCache>
            </c:strRef>
          </c:tx>
          <c:spPr>
            <a:solidFill>
              <a:srgbClr val="0070C0"/>
            </a:solidFill>
          </c:spPr>
          <c:invertIfNegative val="0"/>
          <c:dPt>
            <c:idx val="6"/>
            <c:invertIfNegative val="0"/>
            <c:bubble3D val="0"/>
            <c:spPr>
              <a:solidFill>
                <a:srgbClr val="C00000"/>
              </a:solidFill>
            </c:spPr>
            <c:extLst>
              <c:ext xmlns:c16="http://schemas.microsoft.com/office/drawing/2014/chart" uri="{C3380CC4-5D6E-409C-BE32-E72D297353CC}">
                <c16:uniqueId val="{00000001-1F71-41DD-8A1D-74B107D79C23}"/>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LWC_Recent!$F$25:$AJ$25</c:f>
              <c:numCache>
                <c:formatCode>0</c:formatCode>
                <c:ptCount val="31"/>
                <c:pt idx="13">
                  <c:v>12</c:v>
                </c:pt>
              </c:numCache>
            </c:numRef>
          </c:val>
          <c:extLst>
            <c:ext xmlns:c16="http://schemas.microsoft.com/office/drawing/2014/chart" uri="{C3380CC4-5D6E-409C-BE32-E72D297353CC}">
              <c16:uniqueId val="{00000002-1F71-41DD-8A1D-74B107D79C23}"/>
            </c:ext>
          </c:extLst>
        </c:ser>
        <c:dLbls>
          <c:showLegendKey val="0"/>
          <c:showVal val="0"/>
          <c:showCatName val="0"/>
          <c:showSerName val="0"/>
          <c:showPercent val="0"/>
          <c:showBubbleSize val="0"/>
        </c:dLbls>
        <c:gapWidth val="150"/>
        <c:axId val="359285504"/>
        <c:axId val="359285896"/>
      </c:barChart>
      <c:catAx>
        <c:axId val="35928550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285896"/>
        <c:crosses val="autoZero"/>
        <c:auto val="1"/>
        <c:lblAlgn val="ctr"/>
        <c:lblOffset val="100"/>
        <c:noMultiLvlLbl val="0"/>
      </c:catAx>
      <c:valAx>
        <c:axId val="359285896"/>
        <c:scaling>
          <c:orientation val="minMax"/>
          <c:max val="12"/>
          <c:min val="0"/>
        </c:scaling>
        <c:delete val="0"/>
        <c:axPos val="l"/>
        <c:majorGridlines/>
        <c:numFmt formatCode="0" sourceLinked="1"/>
        <c:majorTickMark val="out"/>
        <c:minorTickMark val="none"/>
        <c:tickLblPos val="nextTo"/>
        <c:crossAx val="359285504"/>
        <c:crosses val="autoZero"/>
        <c:crossBetween val="between"/>
      </c:valAx>
      <c:spPr>
        <a:ln>
          <a:solidFill>
            <a:schemeClr val="accent1"/>
          </a:solidFill>
        </a:ln>
      </c:spPr>
    </c:plotArea>
    <c:plotVisOnly val="1"/>
    <c:dispBlanksAs val="gap"/>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LWC_Recent!$E$24</c:f>
          <c:strCache>
            <c:ptCount val="1"/>
            <c:pt idx="0">
              <c:v>Sweet Run Trib of Piney Run : XPINY1 - LWC15</c:v>
            </c:pt>
          </c:strCache>
        </c:strRef>
      </c:tx>
      <c:layout>
        <c:manualLayout>
          <c:xMode val="edge"/>
          <c:yMode val="edge"/>
          <c:x val="9.6232800006945118E-2"/>
          <c:y val="1.8181847147710484E-2"/>
        </c:manualLayout>
      </c:layout>
      <c:overlay val="0"/>
      <c:txPr>
        <a:bodyPr/>
        <a:lstStyle/>
        <a:p>
          <a:pPr>
            <a:defRPr/>
          </a:pPr>
          <a:endParaRPr lang="en-US"/>
        </a:p>
      </c:txPr>
    </c:title>
    <c:autoTitleDeleted val="0"/>
    <c:plotArea>
      <c:layout>
        <c:manualLayout>
          <c:layoutTarget val="inner"/>
          <c:xMode val="edge"/>
          <c:yMode val="edge"/>
          <c:x val="4.460301765860647E-2"/>
          <c:y val="8.5005169808319528E-2"/>
          <c:w val="0.941922528914655"/>
          <c:h val="0.71806378748111033"/>
        </c:manualLayout>
      </c:layout>
      <c:barChart>
        <c:barDir val="col"/>
        <c:grouping val="clustered"/>
        <c:varyColors val="0"/>
        <c:ser>
          <c:idx val="0"/>
          <c:order val="0"/>
          <c:tx>
            <c:strRef>
              <c:f>LWC_Recent!$E$24</c:f>
              <c:strCache>
                <c:ptCount val="1"/>
                <c:pt idx="0">
                  <c:v>Sweet Run Trib of Piney Run : XPINY1 - LWC15</c:v>
                </c:pt>
              </c:strCache>
            </c:strRef>
          </c:tx>
          <c:spPr>
            <a:solidFill>
              <a:srgbClr val="0070C0"/>
            </a:solidFill>
          </c:spPr>
          <c:invertIfNegative val="0"/>
          <c:dPt>
            <c:idx val="6"/>
            <c:invertIfNegative val="0"/>
            <c:bubble3D val="0"/>
            <c:spPr>
              <a:solidFill>
                <a:srgbClr val="C00000"/>
              </a:solidFill>
            </c:spPr>
            <c:extLst>
              <c:ext xmlns:c16="http://schemas.microsoft.com/office/drawing/2014/chart" uri="{C3380CC4-5D6E-409C-BE32-E72D297353CC}">
                <c16:uniqueId val="{00000001-0AF4-4445-8DE8-F93893A8AA1B}"/>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LWC_Recent!$F$24:$AJ$24</c:f>
              <c:numCache>
                <c:formatCode>0</c:formatCode>
                <c:ptCount val="31"/>
                <c:pt idx="1">
                  <c:v>11</c:v>
                </c:pt>
                <c:pt idx="4">
                  <c:v>11</c:v>
                </c:pt>
                <c:pt idx="6">
                  <c:v>7</c:v>
                </c:pt>
              </c:numCache>
            </c:numRef>
          </c:val>
          <c:extLst>
            <c:ext xmlns:c16="http://schemas.microsoft.com/office/drawing/2014/chart" uri="{C3380CC4-5D6E-409C-BE32-E72D297353CC}">
              <c16:uniqueId val="{00000002-0AF4-4445-8DE8-F93893A8AA1B}"/>
            </c:ext>
          </c:extLst>
        </c:ser>
        <c:dLbls>
          <c:showLegendKey val="0"/>
          <c:showVal val="0"/>
          <c:showCatName val="0"/>
          <c:showSerName val="0"/>
          <c:showPercent val="0"/>
          <c:showBubbleSize val="0"/>
        </c:dLbls>
        <c:gapWidth val="150"/>
        <c:axId val="359286680"/>
        <c:axId val="359287072"/>
      </c:barChart>
      <c:catAx>
        <c:axId val="359286680"/>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287072"/>
        <c:crosses val="autoZero"/>
        <c:auto val="1"/>
        <c:lblAlgn val="ctr"/>
        <c:lblOffset val="100"/>
        <c:noMultiLvlLbl val="0"/>
      </c:catAx>
      <c:valAx>
        <c:axId val="359287072"/>
        <c:scaling>
          <c:orientation val="minMax"/>
          <c:max val="12"/>
          <c:min val="0"/>
        </c:scaling>
        <c:delete val="0"/>
        <c:axPos val="l"/>
        <c:majorGridlines/>
        <c:numFmt formatCode="0" sourceLinked="1"/>
        <c:majorTickMark val="out"/>
        <c:minorTickMark val="none"/>
        <c:tickLblPos val="nextTo"/>
        <c:crossAx val="359286680"/>
        <c:crosses val="autoZero"/>
        <c:crossBetween val="between"/>
      </c:valAx>
      <c:spPr>
        <a:ln>
          <a:solidFill>
            <a:schemeClr val="accent1"/>
          </a:solidFill>
        </a:ln>
      </c:spPr>
    </c:plotArea>
    <c:plotVisOnly val="1"/>
    <c:dispBlanksAs val="gap"/>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LWC_Recent!$E$16</c:f>
          <c:strCache>
            <c:ptCount val="1"/>
            <c:pt idx="0">
              <c:v>Piney Run : PINY1 - LWC15A</c:v>
            </c:pt>
          </c:strCache>
        </c:strRef>
      </c:tx>
      <c:layout>
        <c:manualLayout>
          <c:xMode val="edge"/>
          <c:yMode val="edge"/>
          <c:x val="0.18727540534831166"/>
          <c:y val="1.8181847147710484E-2"/>
        </c:manualLayout>
      </c:layout>
      <c:overlay val="0"/>
      <c:txPr>
        <a:bodyPr/>
        <a:lstStyle/>
        <a:p>
          <a:pPr>
            <a:defRPr/>
          </a:pPr>
          <a:endParaRPr lang="en-US"/>
        </a:p>
      </c:txPr>
    </c:title>
    <c:autoTitleDeleted val="0"/>
    <c:plotArea>
      <c:layout>
        <c:manualLayout>
          <c:layoutTarget val="inner"/>
          <c:xMode val="edge"/>
          <c:yMode val="edge"/>
          <c:x val="4.4603017658606449E-2"/>
          <c:y val="8.5005169808319528E-2"/>
          <c:w val="0.61518265331843625"/>
          <c:h val="0.71806378748111033"/>
        </c:manualLayout>
      </c:layout>
      <c:barChart>
        <c:barDir val="col"/>
        <c:grouping val="clustered"/>
        <c:varyColors val="0"/>
        <c:ser>
          <c:idx val="0"/>
          <c:order val="0"/>
          <c:tx>
            <c:strRef>
              <c:f>LWC_Recent!$E$16</c:f>
              <c:strCache>
                <c:ptCount val="1"/>
                <c:pt idx="0">
                  <c:v>Piney Run : PINY1 - LWC15A</c:v>
                </c:pt>
              </c:strCache>
            </c:strRef>
          </c:tx>
          <c:spPr>
            <a:solidFill>
              <a:srgbClr val="0070C0"/>
            </a:solidFill>
          </c:spPr>
          <c:invertIfNegative val="0"/>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LWC_Recent!$F$16:$X$16</c:f>
              <c:numCache>
                <c:formatCode>0</c:formatCode>
                <c:ptCount val="19"/>
                <c:pt idx="4">
                  <c:v>9</c:v>
                </c:pt>
                <c:pt idx="5">
                  <c:v>9</c:v>
                </c:pt>
                <c:pt idx="6">
                  <c:v>9.9999999999999982</c:v>
                </c:pt>
                <c:pt idx="7">
                  <c:v>9</c:v>
                </c:pt>
              </c:numCache>
            </c:numRef>
          </c:val>
          <c:extLst>
            <c:ext xmlns:c16="http://schemas.microsoft.com/office/drawing/2014/chart" uri="{C3380CC4-5D6E-409C-BE32-E72D297353CC}">
              <c16:uniqueId val="{00000000-D145-480C-BE94-8DE80BDEF180}"/>
            </c:ext>
          </c:extLst>
        </c:ser>
        <c:dLbls>
          <c:showLegendKey val="0"/>
          <c:showVal val="0"/>
          <c:showCatName val="0"/>
          <c:showSerName val="0"/>
          <c:showPercent val="0"/>
          <c:showBubbleSize val="0"/>
        </c:dLbls>
        <c:gapWidth val="150"/>
        <c:axId val="359287856"/>
        <c:axId val="359464520"/>
      </c:barChart>
      <c:catAx>
        <c:axId val="359287856"/>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464520"/>
        <c:crosses val="autoZero"/>
        <c:auto val="1"/>
        <c:lblAlgn val="ctr"/>
        <c:lblOffset val="100"/>
        <c:noMultiLvlLbl val="0"/>
      </c:catAx>
      <c:valAx>
        <c:axId val="359464520"/>
        <c:scaling>
          <c:orientation val="minMax"/>
          <c:max val="12"/>
          <c:min val="0"/>
        </c:scaling>
        <c:delete val="0"/>
        <c:axPos val="l"/>
        <c:majorGridlines/>
        <c:numFmt formatCode="0" sourceLinked="1"/>
        <c:majorTickMark val="out"/>
        <c:minorTickMark val="none"/>
        <c:tickLblPos val="nextTo"/>
        <c:crossAx val="359287856"/>
        <c:crosses val="autoZero"/>
        <c:crossBetween val="between"/>
      </c:valAx>
      <c:spPr>
        <a:ln>
          <a:solidFill>
            <a:schemeClr val="accent1"/>
          </a:solidFill>
        </a:ln>
      </c:spPr>
    </c:plotArea>
    <c:plotVisOnly val="1"/>
    <c:dispBlanksAs val="gap"/>
    <c:showDLblsOverMax val="0"/>
  </c:char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LWC_Recent!$E$23</c:f>
          <c:strCache>
            <c:ptCount val="1"/>
            <c:pt idx="0">
              <c:v>Unnamed Tributary - Limestone Branch : X1LIM1 - LWC5</c:v>
            </c:pt>
          </c:strCache>
        </c:strRef>
      </c:tx>
      <c:layout>
        <c:manualLayout>
          <c:xMode val="edge"/>
          <c:yMode val="edge"/>
          <c:x val="4.3369418954934937E-2"/>
          <c:y val="1.6161606506318732E-2"/>
        </c:manualLayout>
      </c:layout>
      <c:overlay val="0"/>
      <c:txPr>
        <a:bodyPr/>
        <a:lstStyle/>
        <a:p>
          <a:pPr>
            <a:defRPr/>
          </a:pPr>
          <a:endParaRPr lang="en-US"/>
        </a:p>
      </c:txPr>
    </c:title>
    <c:autoTitleDeleted val="0"/>
    <c:plotArea>
      <c:layout>
        <c:manualLayout>
          <c:layoutTarget val="inner"/>
          <c:xMode val="edge"/>
          <c:yMode val="edge"/>
          <c:x val="4.4603017658606435E-2"/>
          <c:y val="8.5005169808319528E-2"/>
          <c:w val="0.61518265331843613"/>
          <c:h val="0.71806378748111033"/>
        </c:manualLayout>
      </c:layout>
      <c:barChart>
        <c:barDir val="col"/>
        <c:grouping val="clustered"/>
        <c:varyColors val="0"/>
        <c:ser>
          <c:idx val="0"/>
          <c:order val="0"/>
          <c:tx>
            <c:strRef>
              <c:f>LWC_Recent!$E$23</c:f>
              <c:strCache>
                <c:ptCount val="1"/>
                <c:pt idx="0">
                  <c:v>Unnamed Tributary - Limestone Branch : X1LIM1 - LWC5</c:v>
                </c:pt>
              </c:strCache>
            </c:strRef>
          </c:tx>
          <c:spPr>
            <a:solidFill>
              <a:srgbClr val="C00000"/>
            </a:solidFill>
          </c:spPr>
          <c:invertIfNegative val="0"/>
          <c:dPt>
            <c:idx val="0"/>
            <c:invertIfNegative val="0"/>
            <c:bubble3D val="0"/>
            <c:spPr>
              <a:solidFill>
                <a:srgbClr val="0070C0"/>
              </a:solidFill>
            </c:spPr>
            <c:extLst>
              <c:ext xmlns:c16="http://schemas.microsoft.com/office/drawing/2014/chart" uri="{C3380CC4-5D6E-409C-BE32-E72D297353CC}">
                <c16:uniqueId val="{00000001-67BF-4F0B-B8F9-81E2C59058BF}"/>
              </c:ext>
            </c:extLst>
          </c:dPt>
          <c:dPt>
            <c:idx val="2"/>
            <c:invertIfNegative val="0"/>
            <c:bubble3D val="0"/>
            <c:spPr>
              <a:solidFill>
                <a:srgbClr val="0070C0"/>
              </a:solidFill>
            </c:spPr>
            <c:extLst>
              <c:ext xmlns:c16="http://schemas.microsoft.com/office/drawing/2014/chart" uri="{C3380CC4-5D6E-409C-BE32-E72D297353CC}">
                <c16:uniqueId val="{00000003-67BF-4F0B-B8F9-81E2C59058BF}"/>
              </c:ext>
            </c:extLst>
          </c:dPt>
          <c:dPt>
            <c:idx val="3"/>
            <c:invertIfNegative val="0"/>
            <c:bubble3D val="0"/>
            <c:spPr>
              <a:solidFill>
                <a:schemeClr val="bg1">
                  <a:lumMod val="50000"/>
                </a:schemeClr>
              </a:solidFill>
            </c:spPr>
            <c:extLst>
              <c:ext xmlns:c16="http://schemas.microsoft.com/office/drawing/2014/chart" uri="{C3380CC4-5D6E-409C-BE32-E72D297353CC}">
                <c16:uniqueId val="{00000005-67BF-4F0B-B8F9-81E2C59058BF}"/>
              </c:ext>
            </c:extLst>
          </c:dPt>
          <c:dPt>
            <c:idx val="5"/>
            <c:invertIfNegative val="0"/>
            <c:bubble3D val="0"/>
            <c:spPr>
              <a:solidFill>
                <a:srgbClr val="0070C0"/>
              </a:solidFill>
            </c:spPr>
            <c:extLst>
              <c:ext xmlns:c16="http://schemas.microsoft.com/office/drawing/2014/chart" uri="{C3380CC4-5D6E-409C-BE32-E72D297353CC}">
                <c16:uniqueId val="{00000007-67BF-4F0B-B8F9-81E2C59058BF}"/>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LWC_Recent!$F$23:$X$23</c:f>
              <c:numCache>
                <c:formatCode>0</c:formatCode>
                <c:ptCount val="19"/>
                <c:pt idx="0">
                  <c:v>9.9999999999999982</c:v>
                </c:pt>
                <c:pt idx="2">
                  <c:v>11</c:v>
                </c:pt>
                <c:pt idx="3">
                  <c:v>8</c:v>
                </c:pt>
                <c:pt idx="5">
                  <c:v>11</c:v>
                </c:pt>
              </c:numCache>
            </c:numRef>
          </c:val>
          <c:extLst>
            <c:ext xmlns:c16="http://schemas.microsoft.com/office/drawing/2014/chart" uri="{C3380CC4-5D6E-409C-BE32-E72D297353CC}">
              <c16:uniqueId val="{00000008-67BF-4F0B-B8F9-81E2C59058BF}"/>
            </c:ext>
          </c:extLst>
        </c:ser>
        <c:dLbls>
          <c:showLegendKey val="0"/>
          <c:showVal val="0"/>
          <c:showCatName val="0"/>
          <c:showSerName val="0"/>
          <c:showPercent val="0"/>
          <c:showBubbleSize val="0"/>
        </c:dLbls>
        <c:gapWidth val="150"/>
        <c:axId val="359465304"/>
        <c:axId val="359465696"/>
      </c:barChart>
      <c:catAx>
        <c:axId val="35946530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465696"/>
        <c:crosses val="autoZero"/>
        <c:auto val="1"/>
        <c:lblAlgn val="ctr"/>
        <c:lblOffset val="100"/>
        <c:noMultiLvlLbl val="0"/>
      </c:catAx>
      <c:valAx>
        <c:axId val="359465696"/>
        <c:scaling>
          <c:orientation val="minMax"/>
          <c:max val="12"/>
          <c:min val="0"/>
        </c:scaling>
        <c:delete val="0"/>
        <c:axPos val="l"/>
        <c:majorGridlines/>
        <c:numFmt formatCode="0" sourceLinked="1"/>
        <c:majorTickMark val="out"/>
        <c:minorTickMark val="none"/>
        <c:tickLblPos val="nextTo"/>
        <c:crossAx val="359465304"/>
        <c:crosses val="autoZero"/>
        <c:crossBetween val="between"/>
      </c:valAx>
      <c:spPr>
        <a:ln>
          <a:solidFill>
            <a:schemeClr val="accent1"/>
          </a:solidFill>
        </a:ln>
      </c:spPr>
    </c:plotArea>
    <c:plotVisOnly val="1"/>
    <c:dispBlanksAs val="gap"/>
    <c:showDLblsOverMax val="0"/>
  </c:char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c:f>
          <c:strCache>
            <c:ptCount val="1"/>
            <c:pt idx="0">
              <c:v>Beaverdam Run : BEAVER2 - LWC13</c:v>
            </c:pt>
          </c:strCache>
        </c:strRef>
      </c:tx>
      <c:layout>
        <c:manualLayout>
          <c:xMode val="edge"/>
          <c:yMode val="edge"/>
          <c:x val="0.17112270558241965"/>
          <c:y val="1.4141365864926975E-2"/>
        </c:manualLayout>
      </c:layout>
      <c:overlay val="0"/>
      <c:txPr>
        <a:bodyPr/>
        <a:lstStyle/>
        <a:p>
          <a:pPr>
            <a:defRPr/>
          </a:pPr>
          <a:endParaRPr lang="en-US"/>
        </a:p>
      </c:txPr>
    </c:title>
    <c:autoTitleDeleted val="0"/>
    <c:plotArea>
      <c:layout>
        <c:manualLayout>
          <c:layoutTarget val="inner"/>
          <c:xMode val="edge"/>
          <c:yMode val="edge"/>
          <c:x val="4.4603017658606421E-2"/>
          <c:y val="8.5005169808319528E-2"/>
          <c:w val="0.61518265331843602"/>
          <c:h val="0.71806378748111033"/>
        </c:manualLayout>
      </c:layout>
      <c:barChart>
        <c:barDir val="col"/>
        <c:grouping val="clustered"/>
        <c:varyColors val="0"/>
        <c:ser>
          <c:idx val="0"/>
          <c:order val="0"/>
          <c:tx>
            <c:strRef>
              <c:f>LWC_Recent!$E$2</c:f>
              <c:strCache>
                <c:ptCount val="1"/>
                <c:pt idx="0">
                  <c:v>Beaverdam Run : BEAVER2 - LWC13</c:v>
                </c:pt>
              </c:strCache>
            </c:strRef>
          </c:tx>
          <c:spPr>
            <a:solidFill>
              <a:srgbClr val="C00000"/>
            </a:solidFill>
          </c:spPr>
          <c:invertIfNegative val="0"/>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LWC_Recent!$F$2:$X$2</c:f>
              <c:numCache>
                <c:formatCode>0</c:formatCode>
                <c:ptCount val="19"/>
                <c:pt idx="2">
                  <c:v>6</c:v>
                </c:pt>
                <c:pt idx="4">
                  <c:v>7</c:v>
                </c:pt>
                <c:pt idx="7">
                  <c:v>4</c:v>
                </c:pt>
                <c:pt idx="9">
                  <c:v>6</c:v>
                </c:pt>
              </c:numCache>
            </c:numRef>
          </c:val>
          <c:extLst>
            <c:ext xmlns:c16="http://schemas.microsoft.com/office/drawing/2014/chart" uri="{C3380CC4-5D6E-409C-BE32-E72D297353CC}">
              <c16:uniqueId val="{00000000-93EA-4CA8-A5AA-63CBBDD81ECC}"/>
            </c:ext>
          </c:extLst>
        </c:ser>
        <c:dLbls>
          <c:showLegendKey val="0"/>
          <c:showVal val="0"/>
          <c:showCatName val="0"/>
          <c:showSerName val="0"/>
          <c:showPercent val="0"/>
          <c:showBubbleSize val="0"/>
        </c:dLbls>
        <c:gapWidth val="150"/>
        <c:axId val="359466480"/>
        <c:axId val="359466872"/>
      </c:barChart>
      <c:catAx>
        <c:axId val="359466480"/>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466872"/>
        <c:crosses val="autoZero"/>
        <c:auto val="1"/>
        <c:lblAlgn val="ctr"/>
        <c:lblOffset val="100"/>
        <c:noMultiLvlLbl val="0"/>
      </c:catAx>
      <c:valAx>
        <c:axId val="359466872"/>
        <c:scaling>
          <c:orientation val="minMax"/>
          <c:max val="12"/>
          <c:min val="0"/>
        </c:scaling>
        <c:delete val="0"/>
        <c:axPos val="l"/>
        <c:majorGridlines/>
        <c:numFmt formatCode="0" sourceLinked="1"/>
        <c:majorTickMark val="out"/>
        <c:minorTickMark val="none"/>
        <c:tickLblPos val="nextTo"/>
        <c:crossAx val="359466480"/>
        <c:crosses val="autoZero"/>
        <c:crossBetween val="between"/>
      </c:valAx>
      <c:spPr>
        <a:ln>
          <a:solidFill>
            <a:schemeClr val="accent1"/>
          </a:solidFill>
        </a:ln>
      </c:spPr>
    </c:plotArea>
    <c:plotVisOnly val="1"/>
    <c:dispBlanksAs val="gap"/>
    <c:showDLblsOverMax val="0"/>
  </c:char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LWC_Recent!$E$3</c:f>
          <c:strCache>
            <c:ptCount val="1"/>
            <c:pt idx="0">
              <c:v>Big Spring : BIGSP1</c:v>
            </c:pt>
          </c:strCache>
        </c:strRef>
      </c:tx>
      <c:layout>
        <c:manualLayout>
          <c:xMode val="edge"/>
          <c:yMode val="edge"/>
          <c:x val="0.22692305688911268"/>
          <c:y val="1.4141365864926975E-2"/>
        </c:manualLayout>
      </c:layout>
      <c:overlay val="0"/>
      <c:txPr>
        <a:bodyPr/>
        <a:lstStyle/>
        <a:p>
          <a:pPr>
            <a:defRPr/>
          </a:pPr>
          <a:endParaRPr lang="en-US"/>
        </a:p>
      </c:txPr>
    </c:title>
    <c:autoTitleDeleted val="0"/>
    <c:plotArea>
      <c:layout>
        <c:manualLayout>
          <c:layoutTarget val="inner"/>
          <c:xMode val="edge"/>
          <c:yMode val="edge"/>
          <c:x val="4.4603017658606407E-2"/>
          <c:y val="8.5005169808319528E-2"/>
          <c:w val="0.61518265331843591"/>
          <c:h val="0.71806378748111033"/>
        </c:manualLayout>
      </c:layout>
      <c:barChart>
        <c:barDir val="col"/>
        <c:grouping val="clustered"/>
        <c:varyColors val="0"/>
        <c:ser>
          <c:idx val="0"/>
          <c:order val="0"/>
          <c:tx>
            <c:strRef>
              <c:f>LWC_Recent!$E$3</c:f>
              <c:strCache>
                <c:ptCount val="1"/>
                <c:pt idx="0">
                  <c:v>Big Spring : BIGSP1</c:v>
                </c:pt>
              </c:strCache>
            </c:strRef>
          </c:tx>
          <c:spPr>
            <a:solidFill>
              <a:srgbClr val="C00000"/>
            </a:solidFill>
          </c:spPr>
          <c:invertIfNegative val="0"/>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LWC_Recent!$F$3:$X$3</c:f>
              <c:numCache>
                <c:formatCode>0</c:formatCode>
                <c:ptCount val="19"/>
                <c:pt idx="7">
                  <c:v>3</c:v>
                </c:pt>
                <c:pt idx="9">
                  <c:v>4</c:v>
                </c:pt>
                <c:pt idx="11">
                  <c:v>6</c:v>
                </c:pt>
              </c:numCache>
            </c:numRef>
          </c:val>
          <c:extLst>
            <c:ext xmlns:c16="http://schemas.microsoft.com/office/drawing/2014/chart" uri="{C3380CC4-5D6E-409C-BE32-E72D297353CC}">
              <c16:uniqueId val="{00000000-A93E-4E15-9C73-52A2AE5F764F}"/>
            </c:ext>
          </c:extLst>
        </c:ser>
        <c:dLbls>
          <c:showLegendKey val="0"/>
          <c:showVal val="0"/>
          <c:showCatName val="0"/>
          <c:showSerName val="0"/>
          <c:showPercent val="0"/>
          <c:showBubbleSize val="0"/>
        </c:dLbls>
        <c:gapWidth val="150"/>
        <c:axId val="359467656"/>
        <c:axId val="359468048"/>
      </c:barChart>
      <c:catAx>
        <c:axId val="359467656"/>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468048"/>
        <c:crosses val="autoZero"/>
        <c:auto val="1"/>
        <c:lblAlgn val="ctr"/>
        <c:lblOffset val="100"/>
        <c:noMultiLvlLbl val="0"/>
      </c:catAx>
      <c:valAx>
        <c:axId val="359468048"/>
        <c:scaling>
          <c:orientation val="minMax"/>
          <c:max val="12"/>
          <c:min val="0"/>
        </c:scaling>
        <c:delete val="0"/>
        <c:axPos val="l"/>
        <c:majorGridlines/>
        <c:numFmt formatCode="0" sourceLinked="1"/>
        <c:majorTickMark val="out"/>
        <c:minorTickMark val="none"/>
        <c:tickLblPos val="nextTo"/>
        <c:crossAx val="359467656"/>
        <c:crosses val="autoZero"/>
        <c:crossBetween val="between"/>
      </c:valAx>
      <c:spPr>
        <a:ln>
          <a:solidFill>
            <a:schemeClr val="accent1"/>
          </a:solidFill>
        </a:ln>
      </c:spPr>
    </c:plotArea>
    <c:plotVisOnly val="1"/>
    <c:dispBlanksAs val="gap"/>
    <c:showDLblsOverMax val="0"/>
  </c:char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LWC_Recent!$E$10</c:f>
          <c:strCache>
            <c:ptCount val="1"/>
            <c:pt idx="0">
              <c:v>Crooked Run : CROOK1 - LWC6</c:v>
            </c:pt>
          </c:strCache>
        </c:strRef>
      </c:tx>
      <c:layout>
        <c:manualLayout>
          <c:xMode val="edge"/>
          <c:yMode val="edge"/>
          <c:x val="0.18140169634253273"/>
          <c:y val="1.6161606506318732E-2"/>
        </c:manualLayout>
      </c:layout>
      <c:overlay val="0"/>
      <c:txPr>
        <a:bodyPr/>
        <a:lstStyle/>
        <a:p>
          <a:pPr>
            <a:defRPr/>
          </a:pPr>
          <a:endParaRPr lang="en-US"/>
        </a:p>
      </c:txPr>
    </c:title>
    <c:autoTitleDeleted val="0"/>
    <c:plotArea>
      <c:layout>
        <c:manualLayout>
          <c:layoutTarget val="inner"/>
          <c:xMode val="edge"/>
          <c:yMode val="edge"/>
          <c:x val="4.4603017658606386E-2"/>
          <c:y val="8.5005169808319528E-2"/>
          <c:w val="0.91701410400622996"/>
          <c:h val="0.71806378748111033"/>
        </c:manualLayout>
      </c:layout>
      <c:barChart>
        <c:barDir val="col"/>
        <c:grouping val="clustered"/>
        <c:varyColors val="0"/>
        <c:ser>
          <c:idx val="0"/>
          <c:order val="0"/>
          <c:tx>
            <c:strRef>
              <c:f>LWC_Recent!$E$10</c:f>
              <c:strCache>
                <c:ptCount val="1"/>
                <c:pt idx="0">
                  <c:v>Crooked Run : CROOK1 - LWC6</c:v>
                </c:pt>
              </c:strCache>
            </c:strRef>
          </c:tx>
          <c:spPr>
            <a:solidFill>
              <a:srgbClr val="0070C0"/>
            </a:solidFill>
          </c:spPr>
          <c:invertIfNegative val="0"/>
          <c:dPt>
            <c:idx val="0"/>
            <c:invertIfNegative val="0"/>
            <c:bubble3D val="0"/>
            <c:extLst>
              <c:ext xmlns:c16="http://schemas.microsoft.com/office/drawing/2014/chart" uri="{C3380CC4-5D6E-409C-BE32-E72D297353CC}">
                <c16:uniqueId val="{00000000-4866-49B8-8588-DF09A1E7CA8D}"/>
              </c:ext>
            </c:extLst>
          </c:dPt>
          <c:dPt>
            <c:idx val="1"/>
            <c:invertIfNegative val="0"/>
            <c:bubble3D val="0"/>
            <c:extLst>
              <c:ext xmlns:c16="http://schemas.microsoft.com/office/drawing/2014/chart" uri="{C3380CC4-5D6E-409C-BE32-E72D297353CC}">
                <c16:uniqueId val="{00000001-4866-49B8-8588-DF09A1E7CA8D}"/>
              </c:ext>
            </c:extLst>
          </c:dPt>
          <c:dPt>
            <c:idx val="2"/>
            <c:invertIfNegative val="0"/>
            <c:bubble3D val="0"/>
            <c:spPr>
              <a:solidFill>
                <a:schemeClr val="bg1">
                  <a:lumMod val="50000"/>
                </a:schemeClr>
              </a:solidFill>
            </c:spPr>
            <c:extLst>
              <c:ext xmlns:c16="http://schemas.microsoft.com/office/drawing/2014/chart" uri="{C3380CC4-5D6E-409C-BE32-E72D297353CC}">
                <c16:uniqueId val="{00000003-4866-49B8-8588-DF09A1E7CA8D}"/>
              </c:ext>
            </c:extLst>
          </c:dPt>
          <c:dPt>
            <c:idx val="3"/>
            <c:invertIfNegative val="0"/>
            <c:bubble3D val="0"/>
            <c:extLst>
              <c:ext xmlns:c16="http://schemas.microsoft.com/office/drawing/2014/chart" uri="{C3380CC4-5D6E-409C-BE32-E72D297353CC}">
                <c16:uniqueId val="{00000004-4866-49B8-8588-DF09A1E7CA8D}"/>
              </c:ext>
            </c:extLst>
          </c:dPt>
          <c:dPt>
            <c:idx val="4"/>
            <c:invertIfNegative val="0"/>
            <c:bubble3D val="0"/>
            <c:extLst>
              <c:ext xmlns:c16="http://schemas.microsoft.com/office/drawing/2014/chart" uri="{C3380CC4-5D6E-409C-BE32-E72D297353CC}">
                <c16:uniqueId val="{00000005-4866-49B8-8588-DF09A1E7CA8D}"/>
              </c:ext>
            </c:extLst>
          </c:dPt>
          <c:dPt>
            <c:idx val="5"/>
            <c:invertIfNegative val="0"/>
            <c:bubble3D val="0"/>
            <c:extLst>
              <c:ext xmlns:c16="http://schemas.microsoft.com/office/drawing/2014/chart" uri="{C3380CC4-5D6E-409C-BE32-E72D297353CC}">
                <c16:uniqueId val="{00000006-4866-49B8-8588-DF09A1E7CA8D}"/>
              </c:ext>
            </c:extLst>
          </c:dPt>
          <c:dPt>
            <c:idx val="6"/>
            <c:invertIfNegative val="0"/>
            <c:bubble3D val="0"/>
            <c:extLst>
              <c:ext xmlns:c16="http://schemas.microsoft.com/office/drawing/2014/chart" uri="{C3380CC4-5D6E-409C-BE32-E72D297353CC}">
                <c16:uniqueId val="{00000007-4866-49B8-8588-DF09A1E7CA8D}"/>
              </c:ext>
            </c:extLst>
          </c:dPt>
          <c:dPt>
            <c:idx val="7"/>
            <c:invertIfNegative val="0"/>
            <c:bubble3D val="0"/>
            <c:extLst>
              <c:ext xmlns:c16="http://schemas.microsoft.com/office/drawing/2014/chart" uri="{C3380CC4-5D6E-409C-BE32-E72D297353CC}">
                <c16:uniqueId val="{00000008-4866-49B8-8588-DF09A1E7CA8D}"/>
              </c:ext>
            </c:extLst>
          </c:dPt>
          <c:dPt>
            <c:idx val="8"/>
            <c:invertIfNegative val="0"/>
            <c:bubble3D val="0"/>
            <c:extLst>
              <c:ext xmlns:c16="http://schemas.microsoft.com/office/drawing/2014/chart" uri="{C3380CC4-5D6E-409C-BE32-E72D297353CC}">
                <c16:uniqueId val="{00000009-4866-49B8-8588-DF09A1E7CA8D}"/>
              </c:ext>
            </c:extLst>
          </c:dPt>
          <c:dPt>
            <c:idx val="9"/>
            <c:invertIfNegative val="0"/>
            <c:bubble3D val="0"/>
            <c:extLst>
              <c:ext xmlns:c16="http://schemas.microsoft.com/office/drawing/2014/chart" uri="{C3380CC4-5D6E-409C-BE32-E72D297353CC}">
                <c16:uniqueId val="{0000000A-4866-49B8-8588-DF09A1E7CA8D}"/>
              </c:ext>
            </c:extLst>
          </c:dPt>
          <c:dPt>
            <c:idx val="10"/>
            <c:invertIfNegative val="0"/>
            <c:bubble3D val="0"/>
            <c:extLst>
              <c:ext xmlns:c16="http://schemas.microsoft.com/office/drawing/2014/chart" uri="{C3380CC4-5D6E-409C-BE32-E72D297353CC}">
                <c16:uniqueId val="{0000000B-4866-49B8-8588-DF09A1E7CA8D}"/>
              </c:ext>
            </c:extLst>
          </c:dPt>
          <c:dPt>
            <c:idx val="11"/>
            <c:invertIfNegative val="0"/>
            <c:bubble3D val="0"/>
            <c:extLst>
              <c:ext xmlns:c16="http://schemas.microsoft.com/office/drawing/2014/chart" uri="{C3380CC4-5D6E-409C-BE32-E72D297353CC}">
                <c16:uniqueId val="{0000000C-4866-49B8-8588-DF09A1E7CA8D}"/>
              </c:ext>
            </c:extLst>
          </c:dPt>
          <c:dPt>
            <c:idx val="13"/>
            <c:invertIfNegative val="0"/>
            <c:bubble3D val="0"/>
            <c:extLst>
              <c:ext xmlns:c16="http://schemas.microsoft.com/office/drawing/2014/chart" uri="{C3380CC4-5D6E-409C-BE32-E72D297353CC}">
                <c16:uniqueId val="{0000000D-4866-49B8-8588-DF09A1E7CA8D}"/>
              </c:ext>
            </c:extLst>
          </c:dPt>
          <c:dPt>
            <c:idx val="14"/>
            <c:invertIfNegative val="0"/>
            <c:bubble3D val="0"/>
            <c:extLst>
              <c:ext xmlns:c16="http://schemas.microsoft.com/office/drawing/2014/chart" uri="{C3380CC4-5D6E-409C-BE32-E72D297353CC}">
                <c16:uniqueId val="{0000000E-4866-49B8-8588-DF09A1E7CA8D}"/>
              </c:ext>
            </c:extLst>
          </c:dPt>
          <c:dPt>
            <c:idx val="15"/>
            <c:invertIfNegative val="0"/>
            <c:bubble3D val="0"/>
            <c:extLst>
              <c:ext xmlns:c16="http://schemas.microsoft.com/office/drawing/2014/chart" uri="{C3380CC4-5D6E-409C-BE32-E72D297353CC}">
                <c16:uniqueId val="{0000000F-4866-49B8-8588-DF09A1E7CA8D}"/>
              </c:ext>
            </c:extLst>
          </c:dPt>
          <c:dPt>
            <c:idx val="16"/>
            <c:invertIfNegative val="0"/>
            <c:bubble3D val="0"/>
            <c:extLst>
              <c:ext xmlns:c16="http://schemas.microsoft.com/office/drawing/2014/chart" uri="{C3380CC4-5D6E-409C-BE32-E72D297353CC}">
                <c16:uniqueId val="{00000010-4866-49B8-8588-DF09A1E7CA8D}"/>
              </c:ext>
            </c:extLst>
          </c:dPt>
          <c:dPt>
            <c:idx val="17"/>
            <c:invertIfNegative val="0"/>
            <c:bubble3D val="0"/>
            <c:extLst>
              <c:ext xmlns:c16="http://schemas.microsoft.com/office/drawing/2014/chart" uri="{C3380CC4-5D6E-409C-BE32-E72D297353CC}">
                <c16:uniqueId val="{00000011-4866-49B8-8588-DF09A1E7CA8D}"/>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LWC_Recent!$F$10:$AJ$10</c:f>
              <c:numCache>
                <c:formatCode>0</c:formatCode>
                <c:ptCount val="31"/>
                <c:pt idx="0">
                  <c:v>12</c:v>
                </c:pt>
                <c:pt idx="2">
                  <c:v>8</c:v>
                </c:pt>
                <c:pt idx="3">
                  <c:v>9.9999999999999982</c:v>
                </c:pt>
                <c:pt idx="4">
                  <c:v>9</c:v>
                </c:pt>
                <c:pt idx="5">
                  <c:v>9.9999999999999982</c:v>
                </c:pt>
                <c:pt idx="6">
                  <c:v>11</c:v>
                </c:pt>
                <c:pt idx="7">
                  <c:v>11</c:v>
                </c:pt>
                <c:pt idx="8">
                  <c:v>11</c:v>
                </c:pt>
                <c:pt idx="9">
                  <c:v>9</c:v>
                </c:pt>
                <c:pt idx="10">
                  <c:v>10</c:v>
                </c:pt>
                <c:pt idx="11">
                  <c:v>10</c:v>
                </c:pt>
                <c:pt idx="13">
                  <c:v>12</c:v>
                </c:pt>
                <c:pt idx="14">
                  <c:v>11</c:v>
                </c:pt>
                <c:pt idx="15">
                  <c:v>11</c:v>
                </c:pt>
                <c:pt idx="16">
                  <c:v>12</c:v>
                </c:pt>
                <c:pt idx="17">
                  <c:v>9</c:v>
                </c:pt>
                <c:pt idx="19">
                  <c:v>12</c:v>
                </c:pt>
                <c:pt idx="20">
                  <c:v>11</c:v>
                </c:pt>
                <c:pt idx="21">
                  <c:v>8</c:v>
                </c:pt>
                <c:pt idx="22">
                  <c:v>9</c:v>
                </c:pt>
                <c:pt idx="23">
                  <c:v>9</c:v>
                </c:pt>
                <c:pt idx="24">
                  <c:v>12</c:v>
                </c:pt>
                <c:pt idx="25">
                  <c:v>12</c:v>
                </c:pt>
                <c:pt idx="26">
                  <c:v>9</c:v>
                </c:pt>
                <c:pt idx="27">
                  <c:v>9</c:v>
                </c:pt>
                <c:pt idx="28">
                  <c:v>9</c:v>
                </c:pt>
                <c:pt idx="30">
                  <c:v>10</c:v>
                </c:pt>
              </c:numCache>
            </c:numRef>
          </c:val>
          <c:extLst>
            <c:ext xmlns:c16="http://schemas.microsoft.com/office/drawing/2014/chart" uri="{C3380CC4-5D6E-409C-BE32-E72D297353CC}">
              <c16:uniqueId val="{00000012-4866-49B8-8588-DF09A1E7CA8D}"/>
            </c:ext>
          </c:extLst>
        </c:ser>
        <c:dLbls>
          <c:showLegendKey val="0"/>
          <c:showVal val="0"/>
          <c:showCatName val="0"/>
          <c:showSerName val="0"/>
          <c:showPercent val="0"/>
          <c:showBubbleSize val="0"/>
        </c:dLbls>
        <c:gapWidth val="150"/>
        <c:axId val="359335928"/>
        <c:axId val="359336320"/>
      </c:barChart>
      <c:catAx>
        <c:axId val="359335928"/>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336320"/>
        <c:crosses val="autoZero"/>
        <c:auto val="1"/>
        <c:lblAlgn val="ctr"/>
        <c:lblOffset val="100"/>
        <c:noMultiLvlLbl val="0"/>
      </c:catAx>
      <c:valAx>
        <c:axId val="359336320"/>
        <c:scaling>
          <c:orientation val="minMax"/>
          <c:max val="12"/>
          <c:min val="0"/>
        </c:scaling>
        <c:delete val="0"/>
        <c:axPos val="l"/>
        <c:majorGridlines/>
        <c:numFmt formatCode="0" sourceLinked="1"/>
        <c:majorTickMark val="out"/>
        <c:minorTickMark val="none"/>
        <c:tickLblPos val="nextTo"/>
        <c:crossAx val="359335928"/>
        <c:crosses val="autoZero"/>
        <c:crossBetween val="between"/>
      </c:valAx>
      <c:spPr>
        <a:ln>
          <a:solidFill>
            <a:schemeClr val="accent1"/>
          </a:solidFill>
        </a:ln>
      </c:spPr>
    </c:plotArea>
    <c:plotVisOnly val="1"/>
    <c:dispBlanksAs val="gap"/>
    <c:showDLblsOverMax val="0"/>
  </c:char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LWC_Recent!#REF!</c:f>
          <c:strCache>
            <c:ptCount val="1"/>
            <c:pt idx="0">
              <c:v>#REF!</c:v>
            </c:pt>
          </c:strCache>
        </c:strRef>
      </c:tx>
      <c:layout>
        <c:manualLayout>
          <c:xMode val="edge"/>
          <c:yMode val="edge"/>
          <c:x val="0.1535015785650829"/>
          <c:y val="1.4141365864926975E-2"/>
        </c:manualLayout>
      </c:layout>
      <c:overlay val="0"/>
      <c:txPr>
        <a:bodyPr/>
        <a:lstStyle/>
        <a:p>
          <a:pPr>
            <a:defRPr/>
          </a:pPr>
          <a:endParaRPr lang="en-US"/>
        </a:p>
      </c:txPr>
    </c:title>
    <c:autoTitleDeleted val="0"/>
    <c:plotArea>
      <c:layout>
        <c:manualLayout>
          <c:layoutTarget val="inner"/>
          <c:xMode val="edge"/>
          <c:yMode val="edge"/>
          <c:x val="4.4603017658606386E-2"/>
          <c:y val="8.5005169808319528E-2"/>
          <c:w val="0.6151826533184358"/>
          <c:h val="0.71806378748111033"/>
        </c:manualLayout>
      </c:layout>
      <c:barChart>
        <c:barDir val="col"/>
        <c:grouping val="clustered"/>
        <c:varyColors val="0"/>
        <c:ser>
          <c:idx val="0"/>
          <c:order val="0"/>
          <c:spPr>
            <a:solidFill>
              <a:srgbClr val="0070C0"/>
            </a:solidFill>
          </c:spPr>
          <c:invertIfNegative val="0"/>
          <c:dPt>
            <c:idx val="0"/>
            <c:invertIfNegative val="0"/>
            <c:bubble3D val="0"/>
            <c:extLst>
              <c:ext xmlns:c16="http://schemas.microsoft.com/office/drawing/2014/chart" uri="{C3380CC4-5D6E-409C-BE32-E72D297353CC}">
                <c16:uniqueId val="{00000000-7B02-4B20-99E1-1C18AB6C36E9}"/>
              </c:ext>
            </c:extLst>
          </c:dPt>
          <c:dPt>
            <c:idx val="1"/>
            <c:invertIfNegative val="0"/>
            <c:bubble3D val="0"/>
            <c:extLst>
              <c:ext xmlns:c16="http://schemas.microsoft.com/office/drawing/2014/chart" uri="{C3380CC4-5D6E-409C-BE32-E72D297353CC}">
                <c16:uniqueId val="{00000001-7B02-4B20-99E1-1C18AB6C36E9}"/>
              </c:ext>
            </c:extLst>
          </c:dPt>
          <c:dPt>
            <c:idx val="2"/>
            <c:invertIfNegative val="0"/>
            <c:bubble3D val="0"/>
            <c:extLst>
              <c:ext xmlns:c16="http://schemas.microsoft.com/office/drawing/2014/chart" uri="{C3380CC4-5D6E-409C-BE32-E72D297353CC}">
                <c16:uniqueId val="{00000002-7B02-4B20-99E1-1C18AB6C36E9}"/>
              </c:ext>
            </c:extLst>
          </c:dPt>
          <c:dPt>
            <c:idx val="3"/>
            <c:invertIfNegative val="0"/>
            <c:bubble3D val="0"/>
            <c:extLst>
              <c:ext xmlns:c16="http://schemas.microsoft.com/office/drawing/2014/chart" uri="{C3380CC4-5D6E-409C-BE32-E72D297353CC}">
                <c16:uniqueId val="{00000003-7B02-4B20-99E1-1C18AB6C36E9}"/>
              </c:ext>
            </c:extLst>
          </c:dPt>
          <c:dPt>
            <c:idx val="4"/>
            <c:invertIfNegative val="0"/>
            <c:bubble3D val="0"/>
            <c:extLst>
              <c:ext xmlns:c16="http://schemas.microsoft.com/office/drawing/2014/chart" uri="{C3380CC4-5D6E-409C-BE32-E72D297353CC}">
                <c16:uniqueId val="{00000004-7B02-4B20-99E1-1C18AB6C36E9}"/>
              </c:ext>
            </c:extLst>
          </c:dPt>
          <c:dPt>
            <c:idx val="5"/>
            <c:invertIfNegative val="0"/>
            <c:bubble3D val="0"/>
            <c:extLst>
              <c:ext xmlns:c16="http://schemas.microsoft.com/office/drawing/2014/chart" uri="{C3380CC4-5D6E-409C-BE32-E72D297353CC}">
                <c16:uniqueId val="{00000005-7B02-4B20-99E1-1C18AB6C36E9}"/>
              </c:ext>
            </c:extLst>
          </c:dPt>
          <c:dPt>
            <c:idx val="7"/>
            <c:invertIfNegative val="0"/>
            <c:bubble3D val="0"/>
            <c:extLst>
              <c:ext xmlns:c16="http://schemas.microsoft.com/office/drawing/2014/chart" uri="{C3380CC4-5D6E-409C-BE32-E72D297353CC}">
                <c16:uniqueId val="{00000006-7B02-4B20-99E1-1C18AB6C36E9}"/>
              </c:ext>
            </c:extLst>
          </c:dPt>
          <c:dPt>
            <c:idx val="8"/>
            <c:invertIfNegative val="0"/>
            <c:bubble3D val="0"/>
            <c:extLst>
              <c:ext xmlns:c16="http://schemas.microsoft.com/office/drawing/2014/chart" uri="{C3380CC4-5D6E-409C-BE32-E72D297353CC}">
                <c16:uniqueId val="{00000007-7B02-4B20-99E1-1C18AB6C36E9}"/>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LWC_Recent!#REF!</c15:sqref>
                        </c15:formulaRef>
                      </c:ext>
                    </c:extLst>
                    <c:strCache>
                      <c:ptCount val="1"/>
                      <c:pt idx="0">
                        <c:v>#REF!</c:v>
                      </c:pt>
                    </c:strCache>
                  </c:strRef>
                </c15:tx>
              </c15:filteredSeriesTitle>
            </c:ext>
            <c:ext xmlns:c16="http://schemas.microsoft.com/office/drawing/2014/chart" uri="{C3380CC4-5D6E-409C-BE32-E72D297353CC}">
              <c16:uniqueId val="{00000008-7B02-4B20-99E1-1C18AB6C36E9}"/>
            </c:ext>
          </c:extLst>
        </c:ser>
        <c:dLbls>
          <c:showLegendKey val="0"/>
          <c:showVal val="0"/>
          <c:showCatName val="0"/>
          <c:showSerName val="0"/>
          <c:showPercent val="0"/>
          <c:showBubbleSize val="0"/>
        </c:dLbls>
        <c:gapWidth val="150"/>
        <c:axId val="359337104"/>
        <c:axId val="359337496"/>
      </c:barChart>
      <c:catAx>
        <c:axId val="35933710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337496"/>
        <c:crosses val="autoZero"/>
        <c:auto val="1"/>
        <c:lblAlgn val="ctr"/>
        <c:lblOffset val="100"/>
        <c:noMultiLvlLbl val="0"/>
      </c:catAx>
      <c:valAx>
        <c:axId val="359337496"/>
        <c:scaling>
          <c:orientation val="minMax"/>
          <c:max val="12"/>
          <c:min val="0"/>
        </c:scaling>
        <c:delete val="0"/>
        <c:axPos val="l"/>
        <c:majorGridlines/>
        <c:numFmt formatCode="General" sourceLinked="1"/>
        <c:majorTickMark val="out"/>
        <c:minorTickMark val="none"/>
        <c:tickLblPos val="nextTo"/>
        <c:crossAx val="359337104"/>
        <c:crosses val="autoZero"/>
        <c:crossBetween val="between"/>
      </c:valAx>
      <c:spPr>
        <a:ln>
          <a:solidFill>
            <a:schemeClr val="accent1"/>
          </a:solidFill>
        </a:ln>
      </c:spPr>
    </c:plotArea>
    <c:plotVisOnly val="1"/>
    <c:dispBlanksAs val="gap"/>
    <c:showDLblsOverMax val="0"/>
  </c:char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LWC_Recent!$E$19</c:f>
          <c:strCache>
            <c:ptCount val="1"/>
            <c:pt idx="0">
              <c:v>Sycolin Creek : SYC1  - LWC 18</c:v>
            </c:pt>
          </c:strCache>
        </c:strRef>
      </c:tx>
      <c:layout>
        <c:manualLayout>
          <c:xMode val="edge"/>
          <c:yMode val="edge"/>
          <c:x val="0.1535015785650829"/>
          <c:y val="1.4141365864926975E-2"/>
        </c:manualLayout>
      </c:layout>
      <c:overlay val="0"/>
      <c:txPr>
        <a:bodyPr/>
        <a:lstStyle/>
        <a:p>
          <a:pPr>
            <a:defRPr/>
          </a:pPr>
          <a:endParaRPr lang="en-US"/>
        </a:p>
      </c:txPr>
    </c:title>
    <c:autoTitleDeleted val="0"/>
    <c:plotArea>
      <c:layout>
        <c:manualLayout>
          <c:layoutTarget val="inner"/>
          <c:xMode val="edge"/>
          <c:yMode val="edge"/>
          <c:x val="4.4603017658606373E-2"/>
          <c:y val="8.5005169808319514E-2"/>
          <c:w val="0.61518265331843558"/>
          <c:h val="0.71806378748111033"/>
        </c:manualLayout>
      </c:layout>
      <c:barChart>
        <c:barDir val="col"/>
        <c:grouping val="clustered"/>
        <c:varyColors val="0"/>
        <c:ser>
          <c:idx val="0"/>
          <c:order val="0"/>
          <c:tx>
            <c:strRef>
              <c:f>LWC_Recent!$E$19</c:f>
              <c:strCache>
                <c:ptCount val="1"/>
                <c:pt idx="0">
                  <c:v>Sycolin Creek : SYC1  - LWC 18</c:v>
                </c:pt>
              </c:strCache>
            </c:strRef>
          </c:tx>
          <c:spPr>
            <a:solidFill>
              <a:prstClr val="white">
                <a:lumMod val="50000"/>
              </a:prstClr>
            </a:solidFill>
          </c:spPr>
          <c:invertIfNegative val="0"/>
          <c:dPt>
            <c:idx val="0"/>
            <c:invertIfNegative val="0"/>
            <c:bubble3D val="0"/>
            <c:spPr>
              <a:solidFill>
                <a:srgbClr val="C00000"/>
              </a:solidFill>
            </c:spPr>
            <c:extLst>
              <c:ext xmlns:c16="http://schemas.microsoft.com/office/drawing/2014/chart" uri="{C3380CC4-5D6E-409C-BE32-E72D297353CC}">
                <c16:uniqueId val="{00000001-6EAF-4B24-80EA-846E429DD5EE}"/>
              </c:ext>
            </c:extLst>
          </c:dPt>
          <c:dPt>
            <c:idx val="1"/>
            <c:invertIfNegative val="0"/>
            <c:bubble3D val="0"/>
            <c:spPr>
              <a:solidFill>
                <a:srgbClr val="0070C0"/>
              </a:solidFill>
            </c:spPr>
            <c:extLst>
              <c:ext xmlns:c16="http://schemas.microsoft.com/office/drawing/2014/chart" uri="{C3380CC4-5D6E-409C-BE32-E72D297353CC}">
                <c16:uniqueId val="{00000003-6EAF-4B24-80EA-846E429DD5EE}"/>
              </c:ext>
            </c:extLst>
          </c:dPt>
          <c:dPt>
            <c:idx val="2"/>
            <c:invertIfNegative val="0"/>
            <c:bubble3D val="0"/>
            <c:spPr>
              <a:solidFill>
                <a:srgbClr val="C00000"/>
              </a:solidFill>
            </c:spPr>
            <c:extLst>
              <c:ext xmlns:c16="http://schemas.microsoft.com/office/drawing/2014/chart" uri="{C3380CC4-5D6E-409C-BE32-E72D297353CC}">
                <c16:uniqueId val="{00000005-6EAF-4B24-80EA-846E429DD5EE}"/>
              </c:ext>
            </c:extLst>
          </c:dPt>
          <c:dPt>
            <c:idx val="3"/>
            <c:invertIfNegative val="0"/>
            <c:bubble3D val="0"/>
            <c:spPr>
              <a:solidFill>
                <a:srgbClr val="0070C0"/>
              </a:solidFill>
            </c:spPr>
            <c:extLst>
              <c:ext xmlns:c16="http://schemas.microsoft.com/office/drawing/2014/chart" uri="{C3380CC4-5D6E-409C-BE32-E72D297353CC}">
                <c16:uniqueId val="{00000007-6EAF-4B24-80EA-846E429DD5EE}"/>
              </c:ext>
            </c:extLst>
          </c:dPt>
          <c:dPt>
            <c:idx val="4"/>
            <c:invertIfNegative val="0"/>
            <c:bubble3D val="0"/>
            <c:spPr>
              <a:solidFill>
                <a:srgbClr val="0070C0"/>
              </a:solidFill>
            </c:spPr>
            <c:extLst>
              <c:ext xmlns:c16="http://schemas.microsoft.com/office/drawing/2014/chart" uri="{C3380CC4-5D6E-409C-BE32-E72D297353CC}">
                <c16:uniqueId val="{00000009-6EAF-4B24-80EA-846E429DD5EE}"/>
              </c:ext>
            </c:extLst>
          </c:dPt>
          <c:dPt>
            <c:idx val="5"/>
            <c:invertIfNegative val="0"/>
            <c:bubble3D val="0"/>
            <c:spPr>
              <a:solidFill>
                <a:srgbClr val="0070C0"/>
              </a:solidFill>
            </c:spPr>
            <c:extLst>
              <c:ext xmlns:c16="http://schemas.microsoft.com/office/drawing/2014/chart" uri="{C3380CC4-5D6E-409C-BE32-E72D297353CC}">
                <c16:uniqueId val="{0000000B-6EAF-4B24-80EA-846E429DD5EE}"/>
              </c:ext>
            </c:extLst>
          </c:dPt>
          <c:dPt>
            <c:idx val="7"/>
            <c:invertIfNegative val="0"/>
            <c:bubble3D val="0"/>
            <c:spPr>
              <a:solidFill>
                <a:srgbClr val="0070C0"/>
              </a:solidFill>
            </c:spPr>
            <c:extLst>
              <c:ext xmlns:c16="http://schemas.microsoft.com/office/drawing/2014/chart" uri="{C3380CC4-5D6E-409C-BE32-E72D297353CC}">
                <c16:uniqueId val="{0000000D-6EAF-4B24-80EA-846E429DD5EE}"/>
              </c:ext>
            </c:extLst>
          </c:dPt>
          <c:dPt>
            <c:idx val="8"/>
            <c:invertIfNegative val="0"/>
            <c:bubble3D val="0"/>
            <c:spPr>
              <a:solidFill>
                <a:srgbClr val="0070C0"/>
              </a:solidFill>
            </c:spPr>
            <c:extLst>
              <c:ext xmlns:c16="http://schemas.microsoft.com/office/drawing/2014/chart" uri="{C3380CC4-5D6E-409C-BE32-E72D297353CC}">
                <c16:uniqueId val="{0000000F-6EAF-4B24-80EA-846E429DD5EE}"/>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LWC_Recent!$F$19:$X$19</c:f>
              <c:numCache>
                <c:formatCode>0</c:formatCode>
                <c:ptCount val="19"/>
                <c:pt idx="1">
                  <c:v>12</c:v>
                </c:pt>
                <c:pt idx="3">
                  <c:v>12</c:v>
                </c:pt>
                <c:pt idx="4">
                  <c:v>9</c:v>
                </c:pt>
                <c:pt idx="5">
                  <c:v>12</c:v>
                </c:pt>
                <c:pt idx="7">
                  <c:v>9.9999999999999982</c:v>
                </c:pt>
                <c:pt idx="8">
                  <c:v>9</c:v>
                </c:pt>
                <c:pt idx="9">
                  <c:v>9</c:v>
                </c:pt>
              </c:numCache>
            </c:numRef>
          </c:val>
          <c:extLst>
            <c:ext xmlns:c16="http://schemas.microsoft.com/office/drawing/2014/chart" uri="{C3380CC4-5D6E-409C-BE32-E72D297353CC}">
              <c16:uniqueId val="{00000010-6EAF-4B24-80EA-846E429DD5EE}"/>
            </c:ext>
          </c:extLst>
        </c:ser>
        <c:dLbls>
          <c:showLegendKey val="0"/>
          <c:showVal val="0"/>
          <c:showCatName val="0"/>
          <c:showSerName val="0"/>
          <c:showPercent val="0"/>
          <c:showBubbleSize val="0"/>
        </c:dLbls>
        <c:gapWidth val="150"/>
        <c:axId val="359338280"/>
        <c:axId val="359338672"/>
      </c:barChart>
      <c:catAx>
        <c:axId val="359338280"/>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338672"/>
        <c:crosses val="autoZero"/>
        <c:auto val="1"/>
        <c:lblAlgn val="ctr"/>
        <c:lblOffset val="100"/>
        <c:noMultiLvlLbl val="0"/>
      </c:catAx>
      <c:valAx>
        <c:axId val="359338672"/>
        <c:scaling>
          <c:orientation val="minMax"/>
          <c:max val="12"/>
          <c:min val="0"/>
        </c:scaling>
        <c:delete val="0"/>
        <c:axPos val="l"/>
        <c:majorGridlines/>
        <c:numFmt formatCode="0" sourceLinked="1"/>
        <c:majorTickMark val="out"/>
        <c:minorTickMark val="none"/>
        <c:tickLblPos val="nextTo"/>
        <c:crossAx val="359338280"/>
        <c:crosses val="autoZero"/>
        <c:crossBetween val="between"/>
      </c:valAx>
      <c:spPr>
        <a:ln>
          <a:solidFill>
            <a:schemeClr val="accent1"/>
          </a:solidFill>
        </a:ln>
      </c:spPr>
    </c:plotArea>
    <c:plotVisOnly val="1"/>
    <c:dispBlanksAs val="gap"/>
    <c:showDLblsOverMax val="0"/>
  </c:char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LWC_Recent!$E$20</c:f>
          <c:strCache>
            <c:ptCount val="1"/>
            <c:pt idx="0">
              <c:v>Tuscarora Creek : TUSCA1 - LWC2</c:v>
            </c:pt>
          </c:strCache>
        </c:strRef>
      </c:tx>
      <c:layout>
        <c:manualLayout>
          <c:xMode val="edge"/>
          <c:yMode val="edge"/>
          <c:x val="0.15568280536046558"/>
          <c:y val="1.2121284535942869E-2"/>
        </c:manualLayout>
      </c:layout>
      <c:overlay val="1"/>
    </c:title>
    <c:autoTitleDeleted val="0"/>
    <c:plotArea>
      <c:layout>
        <c:manualLayout>
          <c:layoutTarget val="inner"/>
          <c:xMode val="edge"/>
          <c:yMode val="edge"/>
          <c:x val="4.4603017658606352E-2"/>
          <c:y val="8.5005169808319486E-2"/>
          <c:w val="0.61518265331843536"/>
          <c:h val="0.71806378748111033"/>
        </c:manualLayout>
      </c:layout>
      <c:barChart>
        <c:barDir val="col"/>
        <c:grouping val="clustered"/>
        <c:varyColors val="0"/>
        <c:ser>
          <c:idx val="0"/>
          <c:order val="0"/>
          <c:tx>
            <c:strRef>
              <c:f>LWC_Recent!$B$20</c:f>
              <c:strCache>
                <c:ptCount val="1"/>
                <c:pt idx="0">
                  <c:v>Tuscarora Creek</c:v>
                </c:pt>
              </c:strCache>
            </c:strRef>
          </c:tx>
          <c:spPr>
            <a:solidFill>
              <a:prstClr val="white">
                <a:lumMod val="50000"/>
              </a:prstClr>
            </a:solidFill>
          </c:spPr>
          <c:invertIfNegative val="0"/>
          <c:dPt>
            <c:idx val="0"/>
            <c:invertIfNegative val="0"/>
            <c:bubble3D val="0"/>
            <c:spPr>
              <a:solidFill>
                <a:srgbClr val="C00000"/>
              </a:solidFill>
            </c:spPr>
            <c:extLst>
              <c:ext xmlns:c16="http://schemas.microsoft.com/office/drawing/2014/chart" uri="{C3380CC4-5D6E-409C-BE32-E72D297353CC}">
                <c16:uniqueId val="{00000001-4047-43F8-AF16-A0C23B5C5948}"/>
              </c:ext>
            </c:extLst>
          </c:dPt>
          <c:dPt>
            <c:idx val="2"/>
            <c:invertIfNegative val="0"/>
            <c:bubble3D val="0"/>
            <c:spPr>
              <a:solidFill>
                <a:srgbClr val="C00000"/>
              </a:solidFill>
            </c:spPr>
            <c:extLst>
              <c:ext xmlns:c16="http://schemas.microsoft.com/office/drawing/2014/chart" uri="{C3380CC4-5D6E-409C-BE32-E72D297353CC}">
                <c16:uniqueId val="{00000003-4047-43F8-AF16-A0C23B5C5948}"/>
              </c:ext>
            </c:extLst>
          </c:dPt>
          <c:dPt>
            <c:idx val="3"/>
            <c:invertIfNegative val="0"/>
            <c:bubble3D val="0"/>
            <c:spPr>
              <a:solidFill>
                <a:srgbClr val="0070C0"/>
              </a:solidFill>
            </c:spPr>
            <c:extLst>
              <c:ext xmlns:c16="http://schemas.microsoft.com/office/drawing/2014/chart" uri="{C3380CC4-5D6E-409C-BE32-E72D297353CC}">
                <c16:uniqueId val="{00000005-4047-43F8-AF16-A0C23B5C5948}"/>
              </c:ext>
            </c:extLst>
          </c:dPt>
          <c:dPt>
            <c:idx val="5"/>
            <c:invertIfNegative val="0"/>
            <c:bubble3D val="0"/>
            <c:spPr>
              <a:solidFill>
                <a:srgbClr val="0070C0"/>
              </a:solidFill>
            </c:spPr>
            <c:extLst>
              <c:ext xmlns:c16="http://schemas.microsoft.com/office/drawing/2014/chart" uri="{C3380CC4-5D6E-409C-BE32-E72D297353CC}">
                <c16:uniqueId val="{00000007-4047-43F8-AF16-A0C23B5C5948}"/>
              </c:ext>
            </c:extLst>
          </c:dPt>
          <c:dPt>
            <c:idx val="7"/>
            <c:invertIfNegative val="0"/>
            <c:bubble3D val="0"/>
            <c:spPr>
              <a:solidFill>
                <a:srgbClr val="0070C0"/>
              </a:solidFill>
            </c:spPr>
            <c:extLst>
              <c:ext xmlns:c16="http://schemas.microsoft.com/office/drawing/2014/chart" uri="{C3380CC4-5D6E-409C-BE32-E72D297353CC}">
                <c16:uniqueId val="{00000009-4047-43F8-AF16-A0C23B5C5948}"/>
              </c:ext>
            </c:extLst>
          </c:dPt>
          <c:dPt>
            <c:idx val="8"/>
            <c:invertIfNegative val="0"/>
            <c:bubble3D val="0"/>
            <c:spPr>
              <a:solidFill>
                <a:srgbClr val="C00000"/>
              </a:solidFill>
            </c:spPr>
            <c:extLst>
              <c:ext xmlns:c16="http://schemas.microsoft.com/office/drawing/2014/chart" uri="{C3380CC4-5D6E-409C-BE32-E72D297353CC}">
                <c16:uniqueId val="{0000000B-4047-43F8-AF16-A0C23B5C5948}"/>
              </c:ext>
            </c:extLst>
          </c:dPt>
          <c:dPt>
            <c:idx val="15"/>
            <c:invertIfNegative val="0"/>
            <c:bubble3D val="0"/>
            <c:spPr>
              <a:solidFill>
                <a:srgbClr val="C00000"/>
              </a:solidFill>
            </c:spPr>
            <c:extLst>
              <c:ext xmlns:c16="http://schemas.microsoft.com/office/drawing/2014/chart" uri="{C3380CC4-5D6E-409C-BE32-E72D297353CC}">
                <c16:uniqueId val="{0000000D-4047-43F8-AF16-A0C23B5C5948}"/>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LWC_Recent!$F$20:$X$20</c:f>
              <c:numCache>
                <c:formatCode>0</c:formatCode>
                <c:ptCount val="19"/>
                <c:pt idx="2">
                  <c:v>7</c:v>
                </c:pt>
                <c:pt idx="5">
                  <c:v>9</c:v>
                </c:pt>
                <c:pt idx="15">
                  <c:v>5</c:v>
                </c:pt>
              </c:numCache>
            </c:numRef>
          </c:val>
          <c:extLst>
            <c:ext xmlns:c16="http://schemas.microsoft.com/office/drawing/2014/chart" uri="{C3380CC4-5D6E-409C-BE32-E72D297353CC}">
              <c16:uniqueId val="{0000000E-4047-43F8-AF16-A0C23B5C5948}"/>
            </c:ext>
          </c:extLst>
        </c:ser>
        <c:dLbls>
          <c:showLegendKey val="0"/>
          <c:showVal val="0"/>
          <c:showCatName val="0"/>
          <c:showSerName val="0"/>
          <c:showPercent val="0"/>
          <c:showBubbleSize val="0"/>
        </c:dLbls>
        <c:gapWidth val="150"/>
        <c:axId val="359627128"/>
        <c:axId val="359627520"/>
      </c:barChart>
      <c:catAx>
        <c:axId val="359627128"/>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627520"/>
        <c:crosses val="autoZero"/>
        <c:auto val="1"/>
        <c:lblAlgn val="ctr"/>
        <c:lblOffset val="100"/>
        <c:noMultiLvlLbl val="0"/>
      </c:catAx>
      <c:valAx>
        <c:axId val="359627520"/>
        <c:scaling>
          <c:orientation val="minMax"/>
          <c:max val="12"/>
          <c:min val="0"/>
        </c:scaling>
        <c:delete val="0"/>
        <c:axPos val="l"/>
        <c:majorGridlines/>
        <c:numFmt formatCode="0" sourceLinked="1"/>
        <c:majorTickMark val="out"/>
        <c:minorTickMark val="none"/>
        <c:tickLblPos val="nextTo"/>
        <c:crossAx val="359627128"/>
        <c:crosses val="autoZero"/>
        <c:crossBetween val="between"/>
      </c:valAx>
      <c:spPr>
        <a:ln>
          <a:solidFill>
            <a:schemeClr val="accent1"/>
          </a:solidFill>
        </a:ln>
      </c:spPr>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LWC_Recent!$E$6</c:f>
          <c:strCache>
            <c:ptCount val="1"/>
            <c:pt idx="0">
              <c:v>Brambleton Creek : BRMB1</c:v>
            </c:pt>
          </c:strCache>
        </c:strRef>
      </c:tx>
      <c:layout>
        <c:manualLayout>
          <c:xMode val="edge"/>
          <c:yMode val="edge"/>
          <c:x val="0.21805670101601138"/>
          <c:y val="1.4141365864926975E-2"/>
        </c:manualLayout>
      </c:layout>
      <c:overlay val="0"/>
      <c:txPr>
        <a:bodyPr/>
        <a:lstStyle/>
        <a:p>
          <a:pPr>
            <a:defRPr/>
          </a:pPr>
          <a:endParaRPr lang="en-US"/>
        </a:p>
      </c:txPr>
    </c:title>
    <c:autoTitleDeleted val="0"/>
    <c:plotArea>
      <c:layout>
        <c:manualLayout>
          <c:layoutTarget val="inner"/>
          <c:xMode val="edge"/>
          <c:yMode val="edge"/>
          <c:x val="4.4603017658606546E-2"/>
          <c:y val="8.5005169808319528E-2"/>
          <c:w val="0.91701410400622996"/>
          <c:h val="0.71806378748111033"/>
        </c:manualLayout>
      </c:layout>
      <c:barChart>
        <c:barDir val="col"/>
        <c:grouping val="clustered"/>
        <c:varyColors val="0"/>
        <c:ser>
          <c:idx val="0"/>
          <c:order val="0"/>
          <c:tx>
            <c:strRef>
              <c:f>LWC_Recent!$E$6</c:f>
              <c:strCache>
                <c:ptCount val="1"/>
                <c:pt idx="0">
                  <c:v>Brambleton Creek : BRMB1</c:v>
                </c:pt>
              </c:strCache>
            </c:strRef>
          </c:tx>
          <c:spPr>
            <a:solidFill>
              <a:srgbClr val="C00000"/>
            </a:solidFill>
          </c:spPr>
          <c:invertIfNegative val="0"/>
          <c:dPt>
            <c:idx val="7"/>
            <c:invertIfNegative val="0"/>
            <c:bubble3D val="0"/>
            <c:spPr>
              <a:solidFill>
                <a:schemeClr val="bg1">
                  <a:lumMod val="50000"/>
                </a:schemeClr>
              </a:solidFill>
            </c:spPr>
            <c:extLst>
              <c:ext xmlns:c16="http://schemas.microsoft.com/office/drawing/2014/chart" uri="{C3380CC4-5D6E-409C-BE32-E72D297353CC}">
                <c16:uniqueId val="{00000001-1593-47BE-8E31-765D45EE24E3}"/>
              </c:ext>
            </c:extLst>
          </c:dPt>
          <c:dPt>
            <c:idx val="8"/>
            <c:invertIfNegative val="0"/>
            <c:bubble3D val="0"/>
            <c:spPr>
              <a:solidFill>
                <a:schemeClr val="bg1">
                  <a:lumMod val="50000"/>
                </a:schemeClr>
              </a:solidFill>
            </c:spPr>
            <c:extLst>
              <c:ext xmlns:c16="http://schemas.microsoft.com/office/drawing/2014/chart" uri="{C3380CC4-5D6E-409C-BE32-E72D297353CC}">
                <c16:uniqueId val="{00000003-1593-47BE-8E31-765D45EE24E3}"/>
              </c:ext>
            </c:extLst>
          </c:dPt>
          <c:dPt>
            <c:idx val="9"/>
            <c:invertIfNegative val="0"/>
            <c:bubble3D val="0"/>
            <c:spPr>
              <a:solidFill>
                <a:schemeClr val="bg1">
                  <a:lumMod val="50000"/>
                </a:schemeClr>
              </a:solidFill>
            </c:spPr>
            <c:extLst>
              <c:ext xmlns:c16="http://schemas.microsoft.com/office/drawing/2014/chart" uri="{C3380CC4-5D6E-409C-BE32-E72D297353CC}">
                <c16:uniqueId val="{00000005-1593-47BE-8E31-765D45EE24E3}"/>
              </c:ext>
            </c:extLst>
          </c:dPt>
          <c:dPt>
            <c:idx val="14"/>
            <c:invertIfNegative val="0"/>
            <c:bubble3D val="0"/>
            <c:spPr>
              <a:solidFill>
                <a:srgbClr val="0070C0"/>
              </a:solidFill>
            </c:spPr>
            <c:extLst>
              <c:ext xmlns:c16="http://schemas.microsoft.com/office/drawing/2014/chart" uri="{C3380CC4-5D6E-409C-BE32-E72D297353CC}">
                <c16:uniqueId val="{00000007-1593-47BE-8E31-765D45EE24E3}"/>
              </c:ext>
            </c:extLst>
          </c:dPt>
          <c:cat>
            <c:strRef>
              <c:f>LWC_Recent!$A$1:$AJ$1</c:f>
              <c:strCache>
                <c:ptCount val="36"/>
                <c:pt idx="0">
                  <c:v>Site_No</c:v>
                </c:pt>
                <c:pt idx="1">
                  <c:v>Stream_Name</c:v>
                </c:pt>
                <c:pt idx="2">
                  <c:v>Station_ID</c:v>
                </c:pt>
                <c:pt idx="3">
                  <c:v>Description</c:v>
                </c:pt>
                <c:pt idx="5">
                  <c:v>Spring_2008</c:v>
                </c:pt>
                <c:pt idx="6">
                  <c:v>Summer_2008</c:v>
                </c:pt>
                <c:pt idx="7">
                  <c:v>Fall_2008</c:v>
                </c:pt>
                <c:pt idx="8">
                  <c:v>Spring_2009</c:v>
                </c:pt>
                <c:pt idx="9">
                  <c:v>Summer_2009</c:v>
                </c:pt>
                <c:pt idx="10">
                  <c:v>Fall_2009</c:v>
                </c:pt>
                <c:pt idx="11">
                  <c:v>Spring_2010</c:v>
                </c:pt>
                <c:pt idx="12">
                  <c:v>Summer_2010</c:v>
                </c:pt>
                <c:pt idx="13">
                  <c:v>Fall_2010</c:v>
                </c:pt>
                <c:pt idx="14">
                  <c:v>Spring_2011</c:v>
                </c:pt>
                <c:pt idx="15">
                  <c:v>Summer_2011</c:v>
                </c:pt>
                <c:pt idx="16">
                  <c:v>Fall_2011</c:v>
                </c:pt>
                <c:pt idx="17">
                  <c:v>Winter_2011</c:v>
                </c:pt>
                <c:pt idx="18">
                  <c:v>Spring_2012</c:v>
                </c:pt>
                <c:pt idx="19">
                  <c:v>Summer_2012</c:v>
                </c:pt>
                <c:pt idx="20">
                  <c:v>Fall_2012</c:v>
                </c:pt>
                <c:pt idx="21">
                  <c:v>Spring_2013</c:v>
                </c:pt>
                <c:pt idx="22">
                  <c:v>Summer_2013</c:v>
                </c:pt>
                <c:pt idx="23">
                  <c:v>Fall_2013</c:v>
                </c:pt>
                <c:pt idx="24">
                  <c:v>Spring_2014</c:v>
                </c:pt>
                <c:pt idx="25">
                  <c:v>Summer_2014</c:v>
                </c:pt>
                <c:pt idx="26">
                  <c:v>Fall_2014</c:v>
                </c:pt>
                <c:pt idx="27">
                  <c:v>Spring_2015</c:v>
                </c:pt>
                <c:pt idx="28">
                  <c:v>Summer_2015</c:v>
                </c:pt>
                <c:pt idx="29">
                  <c:v>Fall_2015</c:v>
                </c:pt>
                <c:pt idx="30">
                  <c:v>Spring_2016</c:v>
                </c:pt>
                <c:pt idx="31">
                  <c:v>Summer_2016</c:v>
                </c:pt>
                <c:pt idx="32">
                  <c:v>Fall_2016</c:v>
                </c:pt>
                <c:pt idx="33">
                  <c:v>Spring_2017</c:v>
                </c:pt>
                <c:pt idx="34">
                  <c:v>Summer_2017</c:v>
                </c:pt>
                <c:pt idx="35">
                  <c:v>Fall_2017</c:v>
                </c:pt>
              </c:strCache>
            </c:strRef>
          </c:cat>
          <c:val>
            <c:numRef>
              <c:f>LWC_Recent!$F$6:$AJ$6</c:f>
              <c:numCache>
                <c:formatCode>0</c:formatCode>
                <c:ptCount val="31"/>
                <c:pt idx="6">
                  <c:v>4.9999999999999991</c:v>
                </c:pt>
                <c:pt idx="7">
                  <c:v>8</c:v>
                </c:pt>
                <c:pt idx="8">
                  <c:v>8</c:v>
                </c:pt>
                <c:pt idx="9">
                  <c:v>8</c:v>
                </c:pt>
                <c:pt idx="10">
                  <c:v>6</c:v>
                </c:pt>
                <c:pt idx="13">
                  <c:v>7</c:v>
                </c:pt>
                <c:pt idx="14">
                  <c:v>9</c:v>
                </c:pt>
              </c:numCache>
            </c:numRef>
          </c:val>
          <c:extLst>
            <c:ext xmlns:c16="http://schemas.microsoft.com/office/drawing/2014/chart" uri="{C3380CC4-5D6E-409C-BE32-E72D297353CC}">
              <c16:uniqueId val="{00000008-1593-47BE-8E31-765D45EE24E3}"/>
            </c:ext>
          </c:extLst>
        </c:ser>
        <c:dLbls>
          <c:showLegendKey val="0"/>
          <c:showVal val="0"/>
          <c:showCatName val="0"/>
          <c:showSerName val="0"/>
          <c:showPercent val="0"/>
          <c:showBubbleSize val="0"/>
        </c:dLbls>
        <c:gapWidth val="150"/>
        <c:axId val="126226104"/>
        <c:axId val="358643816"/>
      </c:barChart>
      <c:catAx>
        <c:axId val="12622610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8643816"/>
        <c:crosses val="autoZero"/>
        <c:auto val="1"/>
        <c:lblAlgn val="ctr"/>
        <c:lblOffset val="100"/>
        <c:noMultiLvlLbl val="0"/>
      </c:catAx>
      <c:valAx>
        <c:axId val="358643816"/>
        <c:scaling>
          <c:orientation val="minMax"/>
          <c:max val="12"/>
          <c:min val="0"/>
        </c:scaling>
        <c:delete val="0"/>
        <c:axPos val="l"/>
        <c:majorGridlines/>
        <c:numFmt formatCode="0" sourceLinked="1"/>
        <c:majorTickMark val="out"/>
        <c:minorTickMark val="none"/>
        <c:tickLblPos val="nextTo"/>
        <c:crossAx val="126226104"/>
        <c:crosses val="autoZero"/>
        <c:crossBetween val="between"/>
      </c:valAx>
      <c:spPr>
        <a:ln>
          <a:solidFill>
            <a:schemeClr val="accent1"/>
          </a:solidFill>
        </a:ln>
      </c:spPr>
    </c:plotArea>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LWC_Recent!$E$18</c:f>
          <c:strCache>
            <c:ptCount val="1"/>
            <c:pt idx="0">
              <c:v>South Fork Catoctin Creek : SFCAT5 - LWC17</c:v>
            </c:pt>
          </c:strCache>
        </c:strRef>
      </c:tx>
      <c:layout>
        <c:manualLayout>
          <c:xMode val="edge"/>
          <c:yMode val="edge"/>
          <c:x val="0.10458151385983037"/>
          <c:y val="2.0202087789102235E-2"/>
        </c:manualLayout>
      </c:layout>
      <c:overlay val="0"/>
    </c:title>
    <c:autoTitleDeleted val="0"/>
    <c:plotArea>
      <c:layout>
        <c:manualLayout>
          <c:layoutTarget val="inner"/>
          <c:xMode val="edge"/>
          <c:yMode val="edge"/>
          <c:x val="4.4603017658606338E-2"/>
          <c:y val="8.5005169808319472E-2"/>
          <c:w val="0.92580531279743883"/>
          <c:h val="0.71806378748111033"/>
        </c:manualLayout>
      </c:layout>
      <c:barChart>
        <c:barDir val="col"/>
        <c:grouping val="clustered"/>
        <c:varyColors val="0"/>
        <c:ser>
          <c:idx val="0"/>
          <c:order val="0"/>
          <c:tx>
            <c:v>South Fork Catoctin (Waterford)</c:v>
          </c:tx>
          <c:spPr>
            <a:solidFill>
              <a:prstClr val="white">
                <a:lumMod val="50000"/>
              </a:prstClr>
            </a:solidFill>
          </c:spPr>
          <c:invertIfNegative val="0"/>
          <c:dPt>
            <c:idx val="0"/>
            <c:invertIfNegative val="0"/>
            <c:bubble3D val="0"/>
            <c:spPr>
              <a:solidFill>
                <a:srgbClr val="C00000"/>
              </a:solidFill>
            </c:spPr>
            <c:extLst>
              <c:ext xmlns:c16="http://schemas.microsoft.com/office/drawing/2014/chart" uri="{C3380CC4-5D6E-409C-BE32-E72D297353CC}">
                <c16:uniqueId val="{00000001-9D3A-450F-A361-EEBDB855D60B}"/>
              </c:ext>
            </c:extLst>
          </c:dPt>
          <c:dPt>
            <c:idx val="3"/>
            <c:invertIfNegative val="0"/>
            <c:bubble3D val="0"/>
            <c:spPr>
              <a:solidFill>
                <a:srgbClr val="0070C0"/>
              </a:solidFill>
            </c:spPr>
            <c:extLst>
              <c:ext xmlns:c16="http://schemas.microsoft.com/office/drawing/2014/chart" uri="{C3380CC4-5D6E-409C-BE32-E72D297353CC}">
                <c16:uniqueId val="{00000003-9D3A-450F-A361-EEBDB855D60B}"/>
              </c:ext>
            </c:extLst>
          </c:dPt>
          <c:dPt>
            <c:idx val="7"/>
            <c:invertIfNegative val="0"/>
            <c:bubble3D val="0"/>
            <c:spPr>
              <a:solidFill>
                <a:srgbClr val="0070C0"/>
              </a:solidFill>
            </c:spPr>
            <c:extLst>
              <c:ext xmlns:c16="http://schemas.microsoft.com/office/drawing/2014/chart" uri="{C3380CC4-5D6E-409C-BE32-E72D297353CC}">
                <c16:uniqueId val="{00000005-9D3A-450F-A361-EEBDB855D60B}"/>
              </c:ext>
            </c:extLst>
          </c:dPt>
          <c:dPt>
            <c:idx val="8"/>
            <c:invertIfNegative val="0"/>
            <c:bubble3D val="0"/>
            <c:spPr>
              <a:solidFill>
                <a:srgbClr val="C00000"/>
              </a:solidFill>
            </c:spPr>
            <c:extLst>
              <c:ext xmlns:c16="http://schemas.microsoft.com/office/drawing/2014/chart" uri="{C3380CC4-5D6E-409C-BE32-E72D297353CC}">
                <c16:uniqueId val="{00000007-9D3A-450F-A361-EEBDB855D60B}"/>
              </c:ext>
            </c:extLst>
          </c:dPt>
          <c:dPt>
            <c:idx val="9"/>
            <c:invertIfNegative val="0"/>
            <c:bubble3D val="0"/>
            <c:spPr>
              <a:solidFill>
                <a:srgbClr val="0070C0"/>
              </a:solidFill>
            </c:spPr>
            <c:extLst>
              <c:ext xmlns:c16="http://schemas.microsoft.com/office/drawing/2014/chart" uri="{C3380CC4-5D6E-409C-BE32-E72D297353CC}">
                <c16:uniqueId val="{00000009-9D3A-450F-A361-EEBDB855D60B}"/>
              </c:ext>
            </c:extLst>
          </c:dPt>
          <c:dPt>
            <c:idx val="10"/>
            <c:invertIfNegative val="0"/>
            <c:bubble3D val="0"/>
            <c:spPr>
              <a:solidFill>
                <a:srgbClr val="0070C0"/>
              </a:solidFill>
            </c:spPr>
            <c:extLst>
              <c:ext xmlns:c16="http://schemas.microsoft.com/office/drawing/2014/chart" uri="{C3380CC4-5D6E-409C-BE32-E72D297353CC}">
                <c16:uniqueId val="{0000000B-9D3A-450F-A361-EEBDB855D60B}"/>
              </c:ext>
            </c:extLst>
          </c:dPt>
          <c:dPt>
            <c:idx val="13"/>
            <c:invertIfNegative val="0"/>
            <c:bubble3D val="0"/>
            <c:spPr>
              <a:solidFill>
                <a:srgbClr val="0070C0"/>
              </a:solidFill>
            </c:spPr>
            <c:extLst>
              <c:ext xmlns:c16="http://schemas.microsoft.com/office/drawing/2014/chart" uri="{C3380CC4-5D6E-409C-BE32-E72D297353CC}">
                <c16:uniqueId val="{0000000D-9D3A-450F-A361-EEBDB855D60B}"/>
              </c:ext>
            </c:extLst>
          </c:dPt>
          <c:dPt>
            <c:idx val="15"/>
            <c:invertIfNegative val="0"/>
            <c:bubble3D val="0"/>
            <c:spPr>
              <a:solidFill>
                <a:srgbClr val="0070C0"/>
              </a:solidFill>
            </c:spPr>
            <c:extLst>
              <c:ext xmlns:c16="http://schemas.microsoft.com/office/drawing/2014/chart" uri="{C3380CC4-5D6E-409C-BE32-E72D297353CC}">
                <c16:uniqueId val="{0000000F-9D3A-450F-A361-EEBDB855D60B}"/>
              </c:ext>
            </c:extLst>
          </c:dPt>
          <c:dPt>
            <c:idx val="22"/>
            <c:invertIfNegative val="0"/>
            <c:bubble3D val="0"/>
            <c:spPr>
              <a:solidFill>
                <a:srgbClr val="0070C0"/>
              </a:solidFill>
            </c:spPr>
            <c:extLst>
              <c:ext xmlns:c16="http://schemas.microsoft.com/office/drawing/2014/chart" uri="{C3380CC4-5D6E-409C-BE32-E72D297353CC}">
                <c16:uniqueId val="{00000011-9D3A-450F-A361-EEBDB855D60B}"/>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LWC_Recent!$F$18:$AJ$18</c:f>
              <c:numCache>
                <c:formatCode>0</c:formatCode>
                <c:ptCount val="31"/>
                <c:pt idx="0">
                  <c:v>7</c:v>
                </c:pt>
                <c:pt idx="2">
                  <c:v>8</c:v>
                </c:pt>
                <c:pt idx="3">
                  <c:v>9</c:v>
                </c:pt>
                <c:pt idx="4">
                  <c:v>8</c:v>
                </c:pt>
                <c:pt idx="6">
                  <c:v>8</c:v>
                </c:pt>
                <c:pt idx="7">
                  <c:v>9</c:v>
                </c:pt>
                <c:pt idx="8">
                  <c:v>7</c:v>
                </c:pt>
                <c:pt idx="9">
                  <c:v>11</c:v>
                </c:pt>
                <c:pt idx="10">
                  <c:v>9</c:v>
                </c:pt>
                <c:pt idx="13">
                  <c:v>11</c:v>
                </c:pt>
                <c:pt idx="15">
                  <c:v>9</c:v>
                </c:pt>
                <c:pt idx="22">
                  <c:v>9</c:v>
                </c:pt>
                <c:pt idx="24">
                  <c:v>8</c:v>
                </c:pt>
                <c:pt idx="25">
                  <c:v>12</c:v>
                </c:pt>
              </c:numCache>
            </c:numRef>
          </c:val>
          <c:extLst>
            <c:ext xmlns:c16="http://schemas.microsoft.com/office/drawing/2014/chart" uri="{C3380CC4-5D6E-409C-BE32-E72D297353CC}">
              <c16:uniqueId val="{00000012-9D3A-450F-A361-EEBDB855D60B}"/>
            </c:ext>
          </c:extLst>
        </c:ser>
        <c:dLbls>
          <c:showLegendKey val="0"/>
          <c:showVal val="0"/>
          <c:showCatName val="0"/>
          <c:showSerName val="0"/>
          <c:showPercent val="0"/>
          <c:showBubbleSize val="0"/>
        </c:dLbls>
        <c:gapWidth val="150"/>
        <c:axId val="359627912"/>
        <c:axId val="359628304"/>
      </c:barChart>
      <c:catAx>
        <c:axId val="359627912"/>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628304"/>
        <c:crosses val="autoZero"/>
        <c:auto val="1"/>
        <c:lblAlgn val="ctr"/>
        <c:lblOffset val="100"/>
        <c:noMultiLvlLbl val="0"/>
      </c:catAx>
      <c:valAx>
        <c:axId val="359628304"/>
        <c:scaling>
          <c:orientation val="minMax"/>
          <c:max val="12"/>
          <c:min val="0"/>
        </c:scaling>
        <c:delete val="0"/>
        <c:axPos val="l"/>
        <c:majorGridlines/>
        <c:numFmt formatCode="0" sourceLinked="1"/>
        <c:majorTickMark val="out"/>
        <c:minorTickMark val="none"/>
        <c:tickLblPos val="nextTo"/>
        <c:crossAx val="359627912"/>
        <c:crosses val="autoZero"/>
        <c:crossBetween val="between"/>
      </c:valAx>
      <c:spPr>
        <a:ln>
          <a:solidFill>
            <a:schemeClr val="accent1"/>
          </a:solidFill>
        </a:ln>
      </c:spPr>
    </c:plotArea>
    <c:plotVisOnly val="1"/>
    <c:dispBlanksAs val="gap"/>
    <c:showDLblsOverMax val="0"/>
  </c:char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LWC_Recent!$E$26</c:f>
          <c:strCache>
            <c:ptCount val="1"/>
            <c:pt idx="0">
              <c:v>South Fork Catoctin Creek SFCAT2 - LWC4</c:v>
            </c:pt>
          </c:strCache>
        </c:strRef>
      </c:tx>
      <c:layout>
        <c:manualLayout>
          <c:xMode val="edge"/>
          <c:yMode val="edge"/>
          <c:x val="0.10458151385983037"/>
          <c:y val="2.0202087789102239E-2"/>
        </c:manualLayout>
      </c:layout>
      <c:overlay val="0"/>
    </c:title>
    <c:autoTitleDeleted val="0"/>
    <c:plotArea>
      <c:layout>
        <c:manualLayout>
          <c:layoutTarget val="inner"/>
          <c:xMode val="edge"/>
          <c:yMode val="edge"/>
          <c:x val="4.4603017658606352E-2"/>
          <c:y val="8.5005169808319486E-2"/>
          <c:w val="0.61518265331843536"/>
          <c:h val="0.71806378748111033"/>
        </c:manualLayout>
      </c:layout>
      <c:barChart>
        <c:barDir val="col"/>
        <c:grouping val="clustered"/>
        <c:varyColors val="0"/>
        <c:ser>
          <c:idx val="0"/>
          <c:order val="0"/>
          <c:tx>
            <c:v>South Fork Catoctin (Purceville)</c:v>
          </c:tx>
          <c:spPr>
            <a:solidFill>
              <a:prstClr val="white">
                <a:lumMod val="50000"/>
              </a:prstClr>
            </a:solidFill>
          </c:spPr>
          <c:invertIfNegative val="0"/>
          <c:dPt>
            <c:idx val="0"/>
            <c:invertIfNegative val="0"/>
            <c:bubble3D val="0"/>
            <c:spPr>
              <a:solidFill>
                <a:srgbClr val="C00000"/>
              </a:solidFill>
            </c:spPr>
            <c:extLst>
              <c:ext xmlns:c16="http://schemas.microsoft.com/office/drawing/2014/chart" uri="{C3380CC4-5D6E-409C-BE32-E72D297353CC}">
                <c16:uniqueId val="{00000001-EAA0-4A00-9F6D-A23475426AB8}"/>
              </c:ext>
            </c:extLst>
          </c:dPt>
          <c:dPt>
            <c:idx val="3"/>
            <c:invertIfNegative val="0"/>
            <c:bubble3D val="0"/>
            <c:spPr>
              <a:solidFill>
                <a:srgbClr val="0070C0"/>
              </a:solidFill>
            </c:spPr>
            <c:extLst>
              <c:ext xmlns:c16="http://schemas.microsoft.com/office/drawing/2014/chart" uri="{C3380CC4-5D6E-409C-BE32-E72D297353CC}">
                <c16:uniqueId val="{00000003-EAA0-4A00-9F6D-A23475426AB8}"/>
              </c:ext>
            </c:extLst>
          </c:dPt>
          <c:dPt>
            <c:idx val="7"/>
            <c:invertIfNegative val="0"/>
            <c:bubble3D val="0"/>
            <c:spPr>
              <a:solidFill>
                <a:srgbClr val="0070C0"/>
              </a:solidFill>
            </c:spPr>
            <c:extLst>
              <c:ext xmlns:c16="http://schemas.microsoft.com/office/drawing/2014/chart" uri="{C3380CC4-5D6E-409C-BE32-E72D297353CC}">
                <c16:uniqueId val="{00000005-EAA0-4A00-9F6D-A23475426AB8}"/>
              </c:ext>
            </c:extLst>
          </c:dPt>
          <c:dPt>
            <c:idx val="8"/>
            <c:invertIfNegative val="0"/>
            <c:bubble3D val="0"/>
            <c:spPr>
              <a:solidFill>
                <a:srgbClr val="C00000"/>
              </a:solidFill>
            </c:spPr>
            <c:extLst>
              <c:ext xmlns:c16="http://schemas.microsoft.com/office/drawing/2014/chart" uri="{C3380CC4-5D6E-409C-BE32-E72D297353CC}">
                <c16:uniqueId val="{00000007-EAA0-4A00-9F6D-A23475426AB8}"/>
              </c:ext>
            </c:extLst>
          </c:dPt>
          <c:dPt>
            <c:idx val="9"/>
            <c:invertIfNegative val="0"/>
            <c:bubble3D val="0"/>
            <c:spPr>
              <a:solidFill>
                <a:srgbClr val="0070C0"/>
              </a:solidFill>
            </c:spPr>
            <c:extLst>
              <c:ext xmlns:c16="http://schemas.microsoft.com/office/drawing/2014/chart" uri="{C3380CC4-5D6E-409C-BE32-E72D297353CC}">
                <c16:uniqueId val="{00000009-EAA0-4A00-9F6D-A23475426AB8}"/>
              </c:ext>
            </c:extLst>
          </c:dPt>
          <c:dPt>
            <c:idx val="10"/>
            <c:invertIfNegative val="0"/>
            <c:bubble3D val="0"/>
            <c:spPr>
              <a:solidFill>
                <a:srgbClr val="0070C0"/>
              </a:solidFill>
            </c:spPr>
            <c:extLst>
              <c:ext xmlns:c16="http://schemas.microsoft.com/office/drawing/2014/chart" uri="{C3380CC4-5D6E-409C-BE32-E72D297353CC}">
                <c16:uniqueId val="{0000000B-EAA0-4A00-9F6D-A23475426AB8}"/>
              </c:ext>
            </c:extLst>
          </c:dPt>
          <c:dPt>
            <c:idx val="13"/>
            <c:invertIfNegative val="0"/>
            <c:bubble3D val="0"/>
            <c:spPr>
              <a:solidFill>
                <a:srgbClr val="0070C0"/>
              </a:solidFill>
            </c:spPr>
            <c:extLst>
              <c:ext xmlns:c16="http://schemas.microsoft.com/office/drawing/2014/chart" uri="{C3380CC4-5D6E-409C-BE32-E72D297353CC}">
                <c16:uniqueId val="{0000000D-EAA0-4A00-9F6D-A23475426AB8}"/>
              </c:ext>
            </c:extLst>
          </c:dPt>
          <c:dPt>
            <c:idx val="15"/>
            <c:invertIfNegative val="0"/>
            <c:bubble3D val="0"/>
            <c:spPr>
              <a:solidFill>
                <a:srgbClr val="0070C0"/>
              </a:solidFill>
            </c:spPr>
            <c:extLst>
              <c:ext xmlns:c16="http://schemas.microsoft.com/office/drawing/2014/chart" uri="{C3380CC4-5D6E-409C-BE32-E72D297353CC}">
                <c16:uniqueId val="{0000000F-EAA0-4A00-9F6D-A23475426AB8}"/>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LWC_Recent!$F$26:$X$26</c:f>
              <c:numCache>
                <c:formatCode>0</c:formatCode>
                <c:ptCount val="19"/>
                <c:pt idx="14">
                  <c:v>8</c:v>
                </c:pt>
              </c:numCache>
            </c:numRef>
          </c:val>
          <c:extLst>
            <c:ext xmlns:c16="http://schemas.microsoft.com/office/drawing/2014/chart" uri="{C3380CC4-5D6E-409C-BE32-E72D297353CC}">
              <c16:uniqueId val="{00000010-EAA0-4A00-9F6D-A23475426AB8}"/>
            </c:ext>
          </c:extLst>
        </c:ser>
        <c:dLbls>
          <c:showLegendKey val="0"/>
          <c:showVal val="0"/>
          <c:showCatName val="0"/>
          <c:showSerName val="0"/>
          <c:showPercent val="0"/>
          <c:showBubbleSize val="0"/>
        </c:dLbls>
        <c:gapWidth val="150"/>
        <c:axId val="359629088"/>
        <c:axId val="359629480"/>
      </c:barChart>
      <c:catAx>
        <c:axId val="359629088"/>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629480"/>
        <c:crosses val="autoZero"/>
        <c:auto val="1"/>
        <c:lblAlgn val="ctr"/>
        <c:lblOffset val="100"/>
        <c:noMultiLvlLbl val="0"/>
      </c:catAx>
      <c:valAx>
        <c:axId val="359629480"/>
        <c:scaling>
          <c:orientation val="minMax"/>
          <c:max val="12"/>
          <c:min val="0"/>
        </c:scaling>
        <c:delete val="0"/>
        <c:axPos val="l"/>
        <c:majorGridlines/>
        <c:numFmt formatCode="0" sourceLinked="1"/>
        <c:majorTickMark val="out"/>
        <c:minorTickMark val="none"/>
        <c:tickLblPos val="nextTo"/>
        <c:crossAx val="359629088"/>
        <c:crosses val="autoZero"/>
        <c:crossBetween val="between"/>
      </c:valAx>
      <c:spPr>
        <a:ln>
          <a:solidFill>
            <a:schemeClr val="accent1"/>
          </a:solidFill>
        </a:ln>
      </c:spPr>
    </c:plotArea>
    <c:plotVisOnly val="1"/>
    <c:dispBlanksAs val="gap"/>
    <c:showDLblsOverMax val="0"/>
  </c:chart>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LWC_Recent!$E$17</c:f>
          <c:strCache>
            <c:ptCount val="1"/>
            <c:pt idx="0">
              <c:v>South Fork Catoctin Creek : SFCAT1</c:v>
            </c:pt>
          </c:strCache>
        </c:strRef>
      </c:tx>
      <c:layout>
        <c:manualLayout>
          <c:xMode val="edge"/>
          <c:yMode val="edge"/>
          <c:x val="0.13594284176440466"/>
          <c:y val="1.8181847147710484E-2"/>
        </c:manualLayout>
      </c:layout>
      <c:overlay val="0"/>
    </c:title>
    <c:autoTitleDeleted val="0"/>
    <c:plotArea>
      <c:layout>
        <c:manualLayout>
          <c:layoutTarget val="inner"/>
          <c:xMode val="edge"/>
          <c:yMode val="edge"/>
          <c:x val="4.4603017658606317E-2"/>
          <c:y val="8.5005169808319458E-2"/>
          <c:w val="0.61518265331843514"/>
          <c:h val="0.71806378748111033"/>
        </c:manualLayout>
      </c:layout>
      <c:barChart>
        <c:barDir val="col"/>
        <c:grouping val="clustered"/>
        <c:varyColors val="0"/>
        <c:ser>
          <c:idx val="0"/>
          <c:order val="0"/>
          <c:tx>
            <c:strRef>
              <c:f>LWC_Recent!$B$18</c:f>
              <c:strCache>
                <c:ptCount val="1"/>
                <c:pt idx="0">
                  <c:v>South Fork Catoctin Creek</c:v>
                </c:pt>
              </c:strCache>
            </c:strRef>
          </c:tx>
          <c:invertIfNegative val="0"/>
          <c:dPt>
            <c:idx val="4"/>
            <c:invertIfNegative val="0"/>
            <c:bubble3D val="0"/>
            <c:spPr>
              <a:solidFill>
                <a:schemeClr val="bg1">
                  <a:lumMod val="50000"/>
                </a:schemeClr>
              </a:solidFill>
            </c:spPr>
            <c:extLst>
              <c:ext xmlns:c16="http://schemas.microsoft.com/office/drawing/2014/chart" uri="{C3380CC4-5D6E-409C-BE32-E72D297353CC}">
                <c16:uniqueId val="{00000001-ED22-4ECC-AEAD-74F98F548265}"/>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LWC_Recent!$F$17:$X$17</c:f>
              <c:numCache>
                <c:formatCode>0</c:formatCode>
                <c:ptCount val="19"/>
                <c:pt idx="1">
                  <c:v>9.9999999999999982</c:v>
                </c:pt>
              </c:numCache>
            </c:numRef>
          </c:val>
          <c:extLst>
            <c:ext xmlns:c16="http://schemas.microsoft.com/office/drawing/2014/chart" uri="{C3380CC4-5D6E-409C-BE32-E72D297353CC}">
              <c16:uniqueId val="{00000002-ED22-4ECC-AEAD-74F98F548265}"/>
            </c:ext>
          </c:extLst>
        </c:ser>
        <c:dLbls>
          <c:showLegendKey val="0"/>
          <c:showVal val="0"/>
          <c:showCatName val="0"/>
          <c:showSerName val="0"/>
          <c:showPercent val="0"/>
          <c:showBubbleSize val="0"/>
        </c:dLbls>
        <c:gapWidth val="150"/>
        <c:axId val="359630264"/>
        <c:axId val="360029864"/>
      </c:barChart>
      <c:catAx>
        <c:axId val="35963026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60029864"/>
        <c:crosses val="autoZero"/>
        <c:auto val="1"/>
        <c:lblAlgn val="ctr"/>
        <c:lblOffset val="100"/>
        <c:noMultiLvlLbl val="0"/>
      </c:catAx>
      <c:valAx>
        <c:axId val="360029864"/>
        <c:scaling>
          <c:orientation val="minMax"/>
          <c:max val="12"/>
          <c:min val="0"/>
        </c:scaling>
        <c:delete val="0"/>
        <c:axPos val="l"/>
        <c:majorGridlines/>
        <c:numFmt formatCode="0" sourceLinked="1"/>
        <c:majorTickMark val="out"/>
        <c:minorTickMark val="none"/>
        <c:tickLblPos val="nextTo"/>
        <c:crossAx val="359630264"/>
        <c:crosses val="autoZero"/>
        <c:crossBetween val="between"/>
      </c:valAx>
      <c:spPr>
        <a:ln>
          <a:solidFill>
            <a:schemeClr val="accent1"/>
          </a:solidFill>
        </a:ln>
      </c:spPr>
    </c:plotArea>
    <c:plotVisOnly val="1"/>
    <c:dispBlanksAs val="gap"/>
    <c:showDLblsOverMax val="0"/>
  </c:char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LWC_Recent!$E$7</c:f>
          <c:strCache>
            <c:ptCount val="1"/>
            <c:pt idx="0">
              <c:v>Goose Creek at Banshee Reeks : BRNP3</c:v>
            </c:pt>
          </c:strCache>
        </c:strRef>
      </c:tx>
      <c:layout>
        <c:manualLayout>
          <c:xMode val="edge"/>
          <c:yMode val="edge"/>
          <c:x val="0.15503239603318611"/>
          <c:y val="1.8181847147710487E-2"/>
        </c:manualLayout>
      </c:layout>
      <c:overlay val="0"/>
    </c:title>
    <c:autoTitleDeleted val="0"/>
    <c:plotArea>
      <c:layout>
        <c:manualLayout>
          <c:layoutTarget val="inner"/>
          <c:xMode val="edge"/>
          <c:yMode val="edge"/>
          <c:x val="4.4603017658606317E-2"/>
          <c:y val="8.5005169808319458E-2"/>
          <c:w val="0.61518265331843514"/>
          <c:h val="0.71806378748111033"/>
        </c:manualLayout>
      </c:layout>
      <c:barChart>
        <c:barDir val="col"/>
        <c:grouping val="clustered"/>
        <c:varyColors val="0"/>
        <c:ser>
          <c:idx val="0"/>
          <c:order val="0"/>
          <c:tx>
            <c:strRef>
              <c:f>LWC_Recent!$E$7</c:f>
              <c:strCache>
                <c:ptCount val="1"/>
                <c:pt idx="0">
                  <c:v>Goose Creek at Banshee Reeks : BRNP3</c:v>
                </c:pt>
              </c:strCache>
            </c:strRef>
          </c:tx>
          <c:spPr>
            <a:solidFill>
              <a:srgbClr val="C00000"/>
            </a:solidFill>
          </c:spPr>
          <c:invertIfNegative val="0"/>
          <c:dPt>
            <c:idx val="4"/>
            <c:invertIfNegative val="0"/>
            <c:bubble3D val="0"/>
            <c:extLst>
              <c:ext xmlns:c16="http://schemas.microsoft.com/office/drawing/2014/chart" uri="{C3380CC4-5D6E-409C-BE32-E72D297353CC}">
                <c16:uniqueId val="{00000000-5BFA-47EA-ACFB-C068399B0708}"/>
              </c:ext>
            </c:extLst>
          </c:dPt>
          <c:cat>
            <c:strRef>
              <c:f>LWC_Recent!$F$1:$X$1</c:f>
              <c:strCache>
                <c:ptCount val="19"/>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strCache>
            </c:strRef>
          </c:cat>
          <c:val>
            <c:numRef>
              <c:f>LWC_Recent!$F$7:$X$7</c:f>
              <c:numCache>
                <c:formatCode>0</c:formatCode>
                <c:ptCount val="19"/>
                <c:pt idx="10">
                  <c:v>7</c:v>
                </c:pt>
              </c:numCache>
            </c:numRef>
          </c:val>
          <c:extLst>
            <c:ext xmlns:c16="http://schemas.microsoft.com/office/drawing/2014/chart" uri="{C3380CC4-5D6E-409C-BE32-E72D297353CC}">
              <c16:uniqueId val="{00000001-5BFA-47EA-ACFB-C068399B0708}"/>
            </c:ext>
          </c:extLst>
        </c:ser>
        <c:dLbls>
          <c:showLegendKey val="0"/>
          <c:showVal val="0"/>
          <c:showCatName val="0"/>
          <c:showSerName val="0"/>
          <c:showPercent val="0"/>
          <c:showBubbleSize val="0"/>
        </c:dLbls>
        <c:gapWidth val="150"/>
        <c:axId val="360030648"/>
        <c:axId val="360031040"/>
      </c:barChart>
      <c:catAx>
        <c:axId val="360030648"/>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60031040"/>
        <c:crosses val="autoZero"/>
        <c:auto val="1"/>
        <c:lblAlgn val="ctr"/>
        <c:lblOffset val="100"/>
        <c:noMultiLvlLbl val="0"/>
      </c:catAx>
      <c:valAx>
        <c:axId val="360031040"/>
        <c:scaling>
          <c:orientation val="minMax"/>
          <c:max val="12"/>
          <c:min val="0"/>
        </c:scaling>
        <c:delete val="0"/>
        <c:axPos val="l"/>
        <c:majorGridlines/>
        <c:numFmt formatCode="0" sourceLinked="1"/>
        <c:majorTickMark val="out"/>
        <c:minorTickMark val="none"/>
        <c:tickLblPos val="nextTo"/>
        <c:crossAx val="360030648"/>
        <c:crosses val="autoZero"/>
        <c:crossBetween val="between"/>
      </c:valAx>
      <c:spPr>
        <a:ln>
          <a:solidFill>
            <a:schemeClr val="accent1"/>
          </a:solidFill>
        </a:ln>
      </c:spPr>
    </c:plotArea>
    <c:plotVisOnly val="1"/>
    <c:dispBlanksAs val="gap"/>
    <c:showDLblsOverMax val="0"/>
  </c:char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LWC_Recent!$E$12</c:f>
          <c:strCache>
            <c:ptCount val="1"/>
            <c:pt idx="0">
              <c:v>Milltown Creek : MILL2 - LWC11</c:v>
            </c:pt>
          </c:strCache>
        </c:strRef>
      </c:tx>
      <c:layout>
        <c:manualLayout>
          <c:xMode val="edge"/>
          <c:yMode val="edge"/>
          <c:x val="0.15503239603318608"/>
          <c:y val="1.8181847147710484E-2"/>
        </c:manualLayout>
      </c:layout>
      <c:overlay val="0"/>
    </c:title>
    <c:autoTitleDeleted val="0"/>
    <c:plotArea>
      <c:layout>
        <c:manualLayout>
          <c:layoutTarget val="inner"/>
          <c:xMode val="edge"/>
          <c:yMode val="edge"/>
          <c:x val="4.4603017658606296E-2"/>
          <c:y val="8.5005169808319445E-2"/>
          <c:w val="0.92140970840183445"/>
          <c:h val="0.71806378748111033"/>
        </c:manualLayout>
      </c:layout>
      <c:barChart>
        <c:barDir val="col"/>
        <c:grouping val="clustered"/>
        <c:varyColors val="0"/>
        <c:ser>
          <c:idx val="0"/>
          <c:order val="0"/>
          <c:tx>
            <c:strRef>
              <c:f>LWC_Recent!$E$12</c:f>
              <c:strCache>
                <c:ptCount val="1"/>
                <c:pt idx="0">
                  <c:v>Milltown Creek : MILL2 - LWC11</c:v>
                </c:pt>
              </c:strCache>
            </c:strRef>
          </c:tx>
          <c:invertIfNegative val="0"/>
          <c:dPt>
            <c:idx val="4"/>
            <c:invertIfNegative val="0"/>
            <c:bubble3D val="0"/>
            <c:spPr>
              <a:solidFill>
                <a:schemeClr val="bg1">
                  <a:lumMod val="50000"/>
                </a:schemeClr>
              </a:solidFill>
            </c:spPr>
            <c:extLst>
              <c:ext xmlns:c16="http://schemas.microsoft.com/office/drawing/2014/chart" uri="{C3380CC4-5D6E-409C-BE32-E72D297353CC}">
                <c16:uniqueId val="{00000001-C88A-48CF-BFEC-639657A7B4FA}"/>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LWC_Recent!$F$12:$AJ$12</c:f>
              <c:numCache>
                <c:formatCode>0</c:formatCode>
                <c:ptCount val="31"/>
                <c:pt idx="2">
                  <c:v>11</c:v>
                </c:pt>
                <c:pt idx="4">
                  <c:v>8</c:v>
                </c:pt>
                <c:pt idx="13">
                  <c:v>11</c:v>
                </c:pt>
                <c:pt idx="16">
                  <c:v>11</c:v>
                </c:pt>
                <c:pt idx="22">
                  <c:v>10</c:v>
                </c:pt>
                <c:pt idx="28">
                  <c:v>9</c:v>
                </c:pt>
              </c:numCache>
            </c:numRef>
          </c:val>
          <c:extLst>
            <c:ext xmlns:c16="http://schemas.microsoft.com/office/drawing/2014/chart" uri="{C3380CC4-5D6E-409C-BE32-E72D297353CC}">
              <c16:uniqueId val="{00000002-C88A-48CF-BFEC-639657A7B4FA}"/>
            </c:ext>
          </c:extLst>
        </c:ser>
        <c:dLbls>
          <c:showLegendKey val="0"/>
          <c:showVal val="0"/>
          <c:showCatName val="0"/>
          <c:showSerName val="0"/>
          <c:showPercent val="0"/>
          <c:showBubbleSize val="0"/>
        </c:dLbls>
        <c:gapWidth val="150"/>
        <c:axId val="360031824"/>
        <c:axId val="360032216"/>
      </c:barChart>
      <c:catAx>
        <c:axId val="36003182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60032216"/>
        <c:crosses val="autoZero"/>
        <c:auto val="1"/>
        <c:lblAlgn val="ctr"/>
        <c:lblOffset val="100"/>
        <c:noMultiLvlLbl val="0"/>
      </c:catAx>
      <c:valAx>
        <c:axId val="360032216"/>
        <c:scaling>
          <c:orientation val="minMax"/>
          <c:max val="12"/>
          <c:min val="0"/>
        </c:scaling>
        <c:delete val="0"/>
        <c:axPos val="l"/>
        <c:majorGridlines/>
        <c:numFmt formatCode="0" sourceLinked="1"/>
        <c:majorTickMark val="out"/>
        <c:minorTickMark val="none"/>
        <c:tickLblPos val="nextTo"/>
        <c:crossAx val="360031824"/>
        <c:crosses val="autoZero"/>
        <c:crossBetween val="between"/>
      </c:valAx>
      <c:spPr>
        <a:ln>
          <a:solidFill>
            <a:schemeClr val="accent1"/>
          </a:solidFill>
        </a:ln>
      </c:spPr>
    </c:plotArea>
    <c:plotVisOnly val="1"/>
    <c:dispBlanksAs val="gap"/>
    <c:showDLblsOverMax val="0"/>
  </c:char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EPA versus VA SOS</a:t>
            </a:r>
          </a:p>
        </c:rich>
      </c:tx>
      <c:overlay val="0"/>
    </c:title>
    <c:autoTitleDeleted val="0"/>
    <c:plotArea>
      <c:layout>
        <c:manualLayout>
          <c:layoutTarget val="inner"/>
          <c:xMode val="edge"/>
          <c:yMode val="edge"/>
          <c:x val="9.7214437178403543E-2"/>
          <c:y val="8.1334467894709508E-2"/>
          <c:w val="0.80905200409270861"/>
          <c:h val="0.80565506937203624"/>
        </c:manualLayout>
      </c:layout>
      <c:scatterChart>
        <c:scatterStyle val="lineMarker"/>
        <c:varyColors val="0"/>
        <c:ser>
          <c:idx val="0"/>
          <c:order val="0"/>
          <c:tx>
            <c:v>Relationship</c:v>
          </c:tx>
          <c:spPr>
            <a:ln w="28575">
              <a:noFill/>
            </a:ln>
          </c:spPr>
          <c:trendline>
            <c:trendlineType val="linear"/>
            <c:dispRSqr val="1"/>
            <c:dispEq val="1"/>
            <c:trendlineLbl>
              <c:layout>
                <c:manualLayout>
                  <c:x val="-0.35149799071726207"/>
                  <c:y val="-6.9943951070043184E-2"/>
                </c:manualLayout>
              </c:layout>
              <c:numFmt formatCode="General" sourceLinked="0"/>
            </c:trendlineLbl>
          </c:trendline>
          <c:xVal>
            <c:numRef>
              <c:f>EPA_vs_SOS!$A$2:$A$205</c:f>
              <c:numCache>
                <c:formatCode>General</c:formatCode>
                <c:ptCount val="20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6</c:v>
                </c:pt>
                <c:pt idx="18">
                  <c:v>6</c:v>
                </c:pt>
                <c:pt idx="19">
                  <c:v>6</c:v>
                </c:pt>
                <c:pt idx="20">
                  <c:v>6</c:v>
                </c:pt>
                <c:pt idx="21">
                  <c:v>6</c:v>
                </c:pt>
                <c:pt idx="22">
                  <c:v>6</c:v>
                </c:pt>
                <c:pt idx="23">
                  <c:v>6</c:v>
                </c:pt>
                <c:pt idx="24">
                  <c:v>6</c:v>
                </c:pt>
                <c:pt idx="25">
                  <c:v>6</c:v>
                </c:pt>
                <c:pt idx="26">
                  <c:v>6</c:v>
                </c:pt>
                <c:pt idx="27">
                  <c:v>6</c:v>
                </c:pt>
                <c:pt idx="28">
                  <c:v>6</c:v>
                </c:pt>
                <c:pt idx="29">
                  <c:v>6</c:v>
                </c:pt>
                <c:pt idx="30">
                  <c:v>6</c:v>
                </c:pt>
                <c:pt idx="31">
                  <c:v>6</c:v>
                </c:pt>
                <c:pt idx="32">
                  <c:v>6</c:v>
                </c:pt>
                <c:pt idx="33">
                  <c:v>6</c:v>
                </c:pt>
                <c:pt idx="34">
                  <c:v>6</c:v>
                </c:pt>
                <c:pt idx="35">
                  <c:v>6</c:v>
                </c:pt>
                <c:pt idx="36">
                  <c:v>6</c:v>
                </c:pt>
                <c:pt idx="37">
                  <c:v>6</c:v>
                </c:pt>
                <c:pt idx="38">
                  <c:v>9</c:v>
                </c:pt>
                <c:pt idx="39">
                  <c:v>9</c:v>
                </c:pt>
                <c:pt idx="40">
                  <c:v>9</c:v>
                </c:pt>
                <c:pt idx="41">
                  <c:v>9</c:v>
                </c:pt>
                <c:pt idx="42">
                  <c:v>9</c:v>
                </c:pt>
                <c:pt idx="43">
                  <c:v>9</c:v>
                </c:pt>
                <c:pt idx="44">
                  <c:v>9</c:v>
                </c:pt>
                <c:pt idx="45">
                  <c:v>9</c:v>
                </c:pt>
                <c:pt idx="46">
                  <c:v>9</c:v>
                </c:pt>
                <c:pt idx="47">
                  <c:v>9</c:v>
                </c:pt>
                <c:pt idx="48">
                  <c:v>9</c:v>
                </c:pt>
                <c:pt idx="49">
                  <c:v>9</c:v>
                </c:pt>
                <c:pt idx="50">
                  <c:v>9</c:v>
                </c:pt>
                <c:pt idx="51">
                  <c:v>9</c:v>
                </c:pt>
                <c:pt idx="52">
                  <c:v>9</c:v>
                </c:pt>
                <c:pt idx="53">
                  <c:v>9</c:v>
                </c:pt>
                <c:pt idx="54">
                  <c:v>9</c:v>
                </c:pt>
                <c:pt idx="55">
                  <c:v>9</c:v>
                </c:pt>
                <c:pt idx="56">
                  <c:v>9</c:v>
                </c:pt>
                <c:pt idx="57">
                  <c:v>9</c:v>
                </c:pt>
                <c:pt idx="58">
                  <c:v>9</c:v>
                </c:pt>
                <c:pt idx="59">
                  <c:v>9</c:v>
                </c:pt>
                <c:pt idx="60">
                  <c:v>9</c:v>
                </c:pt>
                <c:pt idx="61">
                  <c:v>9</c:v>
                </c:pt>
                <c:pt idx="62">
                  <c:v>9</c:v>
                </c:pt>
                <c:pt idx="63">
                  <c:v>9</c:v>
                </c:pt>
                <c:pt idx="64">
                  <c:v>9</c:v>
                </c:pt>
                <c:pt idx="65">
                  <c:v>9</c:v>
                </c:pt>
                <c:pt idx="66">
                  <c:v>9</c:v>
                </c:pt>
                <c:pt idx="67">
                  <c:v>9</c:v>
                </c:pt>
                <c:pt idx="68">
                  <c:v>9</c:v>
                </c:pt>
                <c:pt idx="69">
                  <c:v>9</c:v>
                </c:pt>
                <c:pt idx="70">
                  <c:v>9</c:v>
                </c:pt>
                <c:pt idx="71">
                  <c:v>9</c:v>
                </c:pt>
                <c:pt idx="72">
                  <c:v>9</c:v>
                </c:pt>
                <c:pt idx="73">
                  <c:v>9</c:v>
                </c:pt>
                <c:pt idx="74">
                  <c:v>9</c:v>
                </c:pt>
                <c:pt idx="75">
                  <c:v>9</c:v>
                </c:pt>
                <c:pt idx="76">
                  <c:v>9</c:v>
                </c:pt>
                <c:pt idx="77">
                  <c:v>9</c:v>
                </c:pt>
                <c:pt idx="78">
                  <c:v>9</c:v>
                </c:pt>
                <c:pt idx="79">
                  <c:v>9</c:v>
                </c:pt>
                <c:pt idx="80">
                  <c:v>12</c:v>
                </c:pt>
                <c:pt idx="81">
                  <c:v>12</c:v>
                </c:pt>
                <c:pt idx="82">
                  <c:v>12</c:v>
                </c:pt>
                <c:pt idx="83">
                  <c:v>12</c:v>
                </c:pt>
                <c:pt idx="84">
                  <c:v>12</c:v>
                </c:pt>
                <c:pt idx="85">
                  <c:v>12</c:v>
                </c:pt>
                <c:pt idx="86">
                  <c:v>12</c:v>
                </c:pt>
                <c:pt idx="87">
                  <c:v>12</c:v>
                </c:pt>
                <c:pt idx="88">
                  <c:v>12</c:v>
                </c:pt>
                <c:pt idx="89">
                  <c:v>12</c:v>
                </c:pt>
                <c:pt idx="90">
                  <c:v>12</c:v>
                </c:pt>
                <c:pt idx="91">
                  <c:v>12</c:v>
                </c:pt>
                <c:pt idx="92">
                  <c:v>12</c:v>
                </c:pt>
                <c:pt idx="93">
                  <c:v>12</c:v>
                </c:pt>
                <c:pt idx="94">
                  <c:v>12</c:v>
                </c:pt>
                <c:pt idx="95">
                  <c:v>12</c:v>
                </c:pt>
                <c:pt idx="96">
                  <c:v>12</c:v>
                </c:pt>
                <c:pt idx="97">
                  <c:v>12</c:v>
                </c:pt>
                <c:pt idx="98">
                  <c:v>12</c:v>
                </c:pt>
                <c:pt idx="99">
                  <c:v>12</c:v>
                </c:pt>
                <c:pt idx="100">
                  <c:v>12</c:v>
                </c:pt>
                <c:pt idx="101">
                  <c:v>12</c:v>
                </c:pt>
                <c:pt idx="102">
                  <c:v>12</c:v>
                </c:pt>
                <c:pt idx="103">
                  <c:v>12</c:v>
                </c:pt>
                <c:pt idx="104">
                  <c:v>12</c:v>
                </c:pt>
                <c:pt idx="105">
                  <c:v>12</c:v>
                </c:pt>
                <c:pt idx="106">
                  <c:v>12</c:v>
                </c:pt>
                <c:pt idx="107">
                  <c:v>12</c:v>
                </c:pt>
                <c:pt idx="108">
                  <c:v>12</c:v>
                </c:pt>
                <c:pt idx="109">
                  <c:v>12</c:v>
                </c:pt>
                <c:pt idx="110">
                  <c:v>12</c:v>
                </c:pt>
                <c:pt idx="111">
                  <c:v>12</c:v>
                </c:pt>
                <c:pt idx="112">
                  <c:v>12</c:v>
                </c:pt>
                <c:pt idx="113">
                  <c:v>12</c:v>
                </c:pt>
                <c:pt idx="114">
                  <c:v>12</c:v>
                </c:pt>
                <c:pt idx="115">
                  <c:v>12</c:v>
                </c:pt>
                <c:pt idx="116">
                  <c:v>12</c:v>
                </c:pt>
                <c:pt idx="117">
                  <c:v>12</c:v>
                </c:pt>
                <c:pt idx="118">
                  <c:v>12</c:v>
                </c:pt>
                <c:pt idx="119">
                  <c:v>12</c:v>
                </c:pt>
                <c:pt idx="120">
                  <c:v>12</c:v>
                </c:pt>
                <c:pt idx="121">
                  <c:v>12</c:v>
                </c:pt>
                <c:pt idx="122">
                  <c:v>12</c:v>
                </c:pt>
                <c:pt idx="123">
                  <c:v>12</c:v>
                </c:pt>
                <c:pt idx="124">
                  <c:v>12</c:v>
                </c:pt>
                <c:pt idx="125">
                  <c:v>12</c:v>
                </c:pt>
                <c:pt idx="126">
                  <c:v>12</c:v>
                </c:pt>
                <c:pt idx="127">
                  <c:v>12</c:v>
                </c:pt>
                <c:pt idx="128">
                  <c:v>12</c:v>
                </c:pt>
                <c:pt idx="129">
                  <c:v>12</c:v>
                </c:pt>
                <c:pt idx="130">
                  <c:v>12</c:v>
                </c:pt>
                <c:pt idx="131">
                  <c:v>12</c:v>
                </c:pt>
                <c:pt idx="132">
                  <c:v>12</c:v>
                </c:pt>
                <c:pt idx="133">
                  <c:v>12</c:v>
                </c:pt>
                <c:pt idx="134">
                  <c:v>12</c:v>
                </c:pt>
                <c:pt idx="135">
                  <c:v>12</c:v>
                </c:pt>
                <c:pt idx="136">
                  <c:v>12</c:v>
                </c:pt>
                <c:pt idx="137">
                  <c:v>12</c:v>
                </c:pt>
                <c:pt idx="138">
                  <c:v>12</c:v>
                </c:pt>
                <c:pt idx="139">
                  <c:v>12</c:v>
                </c:pt>
                <c:pt idx="140">
                  <c:v>12</c:v>
                </c:pt>
                <c:pt idx="141">
                  <c:v>12</c:v>
                </c:pt>
                <c:pt idx="142">
                  <c:v>12</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18</c:v>
                </c:pt>
                <c:pt idx="188">
                  <c:v>18</c:v>
                </c:pt>
                <c:pt idx="189">
                  <c:v>18</c:v>
                </c:pt>
                <c:pt idx="190">
                  <c:v>18</c:v>
                </c:pt>
                <c:pt idx="191">
                  <c:v>18</c:v>
                </c:pt>
                <c:pt idx="192">
                  <c:v>18</c:v>
                </c:pt>
                <c:pt idx="193">
                  <c:v>18</c:v>
                </c:pt>
                <c:pt idx="194">
                  <c:v>18</c:v>
                </c:pt>
                <c:pt idx="195">
                  <c:v>18</c:v>
                </c:pt>
                <c:pt idx="196">
                  <c:v>18</c:v>
                </c:pt>
                <c:pt idx="197">
                  <c:v>18</c:v>
                </c:pt>
                <c:pt idx="198">
                  <c:v>18</c:v>
                </c:pt>
                <c:pt idx="199">
                  <c:v>18</c:v>
                </c:pt>
                <c:pt idx="200">
                  <c:v>21</c:v>
                </c:pt>
                <c:pt idx="201">
                  <c:v>21</c:v>
                </c:pt>
                <c:pt idx="202">
                  <c:v>21</c:v>
                </c:pt>
                <c:pt idx="203">
                  <c:v>21</c:v>
                </c:pt>
              </c:numCache>
            </c:numRef>
          </c:xVal>
          <c:yVal>
            <c:numRef>
              <c:f>EPA_vs_SOS!$C$2:$C$205</c:f>
              <c:numCache>
                <c:formatCode>General</c:formatCode>
                <c:ptCount val="204"/>
                <c:pt idx="0">
                  <c:v>1</c:v>
                </c:pt>
                <c:pt idx="1">
                  <c:v>2</c:v>
                </c:pt>
                <c:pt idx="2">
                  <c:v>2</c:v>
                </c:pt>
                <c:pt idx="3">
                  <c:v>2</c:v>
                </c:pt>
                <c:pt idx="4">
                  <c:v>2</c:v>
                </c:pt>
                <c:pt idx="5">
                  <c:v>3</c:v>
                </c:pt>
                <c:pt idx="6">
                  <c:v>3</c:v>
                </c:pt>
                <c:pt idx="7">
                  <c:v>4</c:v>
                </c:pt>
                <c:pt idx="8">
                  <c:v>4</c:v>
                </c:pt>
                <c:pt idx="9">
                  <c:v>5</c:v>
                </c:pt>
                <c:pt idx="10">
                  <c:v>6</c:v>
                </c:pt>
                <c:pt idx="11">
                  <c:v>6</c:v>
                </c:pt>
                <c:pt idx="12">
                  <c:v>7</c:v>
                </c:pt>
                <c:pt idx="13">
                  <c:v>7</c:v>
                </c:pt>
                <c:pt idx="14">
                  <c:v>8</c:v>
                </c:pt>
                <c:pt idx="15">
                  <c:v>9</c:v>
                </c:pt>
                <c:pt idx="16">
                  <c:v>10</c:v>
                </c:pt>
                <c:pt idx="17">
                  <c:v>2</c:v>
                </c:pt>
                <c:pt idx="18">
                  <c:v>2</c:v>
                </c:pt>
                <c:pt idx="19">
                  <c:v>3</c:v>
                </c:pt>
                <c:pt idx="20">
                  <c:v>3</c:v>
                </c:pt>
                <c:pt idx="21">
                  <c:v>3</c:v>
                </c:pt>
                <c:pt idx="22">
                  <c:v>3</c:v>
                </c:pt>
                <c:pt idx="23">
                  <c:v>3</c:v>
                </c:pt>
                <c:pt idx="24">
                  <c:v>4</c:v>
                </c:pt>
                <c:pt idx="25">
                  <c:v>4</c:v>
                </c:pt>
                <c:pt idx="26">
                  <c:v>5</c:v>
                </c:pt>
                <c:pt idx="27">
                  <c:v>5</c:v>
                </c:pt>
                <c:pt idx="28">
                  <c:v>6</c:v>
                </c:pt>
                <c:pt idx="29">
                  <c:v>6</c:v>
                </c:pt>
                <c:pt idx="30">
                  <c:v>7</c:v>
                </c:pt>
                <c:pt idx="31">
                  <c:v>8</c:v>
                </c:pt>
                <c:pt idx="32">
                  <c:v>8</c:v>
                </c:pt>
                <c:pt idx="33">
                  <c:v>8</c:v>
                </c:pt>
                <c:pt idx="34">
                  <c:v>9</c:v>
                </c:pt>
                <c:pt idx="35">
                  <c:v>10</c:v>
                </c:pt>
                <c:pt idx="36">
                  <c:v>11</c:v>
                </c:pt>
                <c:pt idx="37">
                  <c:v>12</c:v>
                </c:pt>
                <c:pt idx="38">
                  <c:v>3</c:v>
                </c:pt>
                <c:pt idx="39">
                  <c:v>3</c:v>
                </c:pt>
                <c:pt idx="40">
                  <c:v>3</c:v>
                </c:pt>
                <c:pt idx="41">
                  <c:v>3</c:v>
                </c:pt>
                <c:pt idx="42">
                  <c:v>4</c:v>
                </c:pt>
                <c:pt idx="43">
                  <c:v>4</c:v>
                </c:pt>
                <c:pt idx="44">
                  <c:v>4</c:v>
                </c:pt>
                <c:pt idx="45">
                  <c:v>5</c:v>
                </c:pt>
                <c:pt idx="46">
                  <c:v>5</c:v>
                </c:pt>
                <c:pt idx="47">
                  <c:v>6</c:v>
                </c:pt>
                <c:pt idx="48">
                  <c:v>6</c:v>
                </c:pt>
                <c:pt idx="49">
                  <c:v>6</c:v>
                </c:pt>
                <c:pt idx="50">
                  <c:v>6</c:v>
                </c:pt>
                <c:pt idx="51">
                  <c:v>6</c:v>
                </c:pt>
                <c:pt idx="52">
                  <c:v>6</c:v>
                </c:pt>
                <c:pt idx="53">
                  <c:v>6</c:v>
                </c:pt>
                <c:pt idx="54">
                  <c:v>6</c:v>
                </c:pt>
                <c:pt idx="55">
                  <c:v>6</c:v>
                </c:pt>
                <c:pt idx="56">
                  <c:v>6</c:v>
                </c:pt>
                <c:pt idx="57">
                  <c:v>7</c:v>
                </c:pt>
                <c:pt idx="58">
                  <c:v>7</c:v>
                </c:pt>
                <c:pt idx="59">
                  <c:v>7</c:v>
                </c:pt>
                <c:pt idx="60">
                  <c:v>7</c:v>
                </c:pt>
                <c:pt idx="61">
                  <c:v>8</c:v>
                </c:pt>
                <c:pt idx="62">
                  <c:v>8</c:v>
                </c:pt>
                <c:pt idx="63">
                  <c:v>8</c:v>
                </c:pt>
                <c:pt idx="64">
                  <c:v>8</c:v>
                </c:pt>
                <c:pt idx="65">
                  <c:v>8</c:v>
                </c:pt>
                <c:pt idx="66">
                  <c:v>8</c:v>
                </c:pt>
                <c:pt idx="67">
                  <c:v>9</c:v>
                </c:pt>
                <c:pt idx="68">
                  <c:v>9</c:v>
                </c:pt>
                <c:pt idx="69">
                  <c:v>9</c:v>
                </c:pt>
                <c:pt idx="70">
                  <c:v>9</c:v>
                </c:pt>
                <c:pt idx="71">
                  <c:v>9</c:v>
                </c:pt>
                <c:pt idx="72">
                  <c:v>10</c:v>
                </c:pt>
                <c:pt idx="73">
                  <c:v>10</c:v>
                </c:pt>
                <c:pt idx="74">
                  <c:v>10</c:v>
                </c:pt>
                <c:pt idx="75">
                  <c:v>10</c:v>
                </c:pt>
                <c:pt idx="76">
                  <c:v>10</c:v>
                </c:pt>
                <c:pt idx="77">
                  <c:v>12</c:v>
                </c:pt>
                <c:pt idx="78">
                  <c:v>12</c:v>
                </c:pt>
                <c:pt idx="79">
                  <c:v>12</c:v>
                </c:pt>
                <c:pt idx="80">
                  <c:v>3</c:v>
                </c:pt>
                <c:pt idx="81">
                  <c:v>4</c:v>
                </c:pt>
                <c:pt idx="82">
                  <c:v>4</c:v>
                </c:pt>
                <c:pt idx="83">
                  <c:v>5</c:v>
                </c:pt>
                <c:pt idx="84">
                  <c:v>5</c:v>
                </c:pt>
                <c:pt idx="85">
                  <c:v>6</c:v>
                </c:pt>
                <c:pt idx="86">
                  <c:v>6</c:v>
                </c:pt>
                <c:pt idx="87">
                  <c:v>6</c:v>
                </c:pt>
                <c:pt idx="88">
                  <c:v>7</c:v>
                </c:pt>
                <c:pt idx="89">
                  <c:v>7</c:v>
                </c:pt>
                <c:pt idx="90">
                  <c:v>7</c:v>
                </c:pt>
                <c:pt idx="91">
                  <c:v>8</c:v>
                </c:pt>
                <c:pt idx="92">
                  <c:v>8</c:v>
                </c:pt>
                <c:pt idx="93">
                  <c:v>8</c:v>
                </c:pt>
                <c:pt idx="94">
                  <c:v>8</c:v>
                </c:pt>
                <c:pt idx="95">
                  <c:v>8</c:v>
                </c:pt>
                <c:pt idx="96">
                  <c:v>9</c:v>
                </c:pt>
                <c:pt idx="97">
                  <c:v>9</c:v>
                </c:pt>
                <c:pt idx="98">
                  <c:v>9</c:v>
                </c:pt>
                <c:pt idx="99">
                  <c:v>9</c:v>
                </c:pt>
                <c:pt idx="100">
                  <c:v>9</c:v>
                </c:pt>
                <c:pt idx="101">
                  <c:v>9</c:v>
                </c:pt>
                <c:pt idx="102">
                  <c:v>9</c:v>
                </c:pt>
                <c:pt idx="103">
                  <c:v>9</c:v>
                </c:pt>
                <c:pt idx="104">
                  <c:v>9</c:v>
                </c:pt>
                <c:pt idx="105">
                  <c:v>9</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11</c:v>
                </c:pt>
                <c:pt idx="121">
                  <c:v>11</c:v>
                </c:pt>
                <c:pt idx="122">
                  <c:v>11</c:v>
                </c:pt>
                <c:pt idx="123">
                  <c:v>11</c:v>
                </c:pt>
                <c:pt idx="124">
                  <c:v>11</c:v>
                </c:pt>
                <c:pt idx="125">
                  <c:v>11</c:v>
                </c:pt>
                <c:pt idx="126">
                  <c:v>11</c:v>
                </c:pt>
                <c:pt idx="127">
                  <c:v>11</c:v>
                </c:pt>
                <c:pt idx="128">
                  <c:v>11</c:v>
                </c:pt>
                <c:pt idx="129">
                  <c:v>11</c:v>
                </c:pt>
                <c:pt idx="130">
                  <c:v>11</c:v>
                </c:pt>
                <c:pt idx="131">
                  <c:v>11</c:v>
                </c:pt>
                <c:pt idx="132">
                  <c:v>11</c:v>
                </c:pt>
                <c:pt idx="133">
                  <c:v>11</c:v>
                </c:pt>
                <c:pt idx="134">
                  <c:v>11</c:v>
                </c:pt>
                <c:pt idx="135">
                  <c:v>11</c:v>
                </c:pt>
                <c:pt idx="136">
                  <c:v>11</c:v>
                </c:pt>
                <c:pt idx="137">
                  <c:v>11</c:v>
                </c:pt>
                <c:pt idx="138">
                  <c:v>12</c:v>
                </c:pt>
                <c:pt idx="139">
                  <c:v>12</c:v>
                </c:pt>
                <c:pt idx="140">
                  <c:v>12</c:v>
                </c:pt>
                <c:pt idx="141">
                  <c:v>12</c:v>
                </c:pt>
                <c:pt idx="142">
                  <c:v>12</c:v>
                </c:pt>
                <c:pt idx="143">
                  <c:v>4</c:v>
                </c:pt>
                <c:pt idx="144">
                  <c:v>5</c:v>
                </c:pt>
                <c:pt idx="145">
                  <c:v>5</c:v>
                </c:pt>
                <c:pt idx="146">
                  <c:v>6</c:v>
                </c:pt>
                <c:pt idx="147">
                  <c:v>6</c:v>
                </c:pt>
                <c:pt idx="148">
                  <c:v>7</c:v>
                </c:pt>
                <c:pt idx="149">
                  <c:v>7</c:v>
                </c:pt>
                <c:pt idx="150">
                  <c:v>8</c:v>
                </c:pt>
                <c:pt idx="151">
                  <c:v>8</c:v>
                </c:pt>
                <c:pt idx="152">
                  <c:v>8</c:v>
                </c:pt>
                <c:pt idx="153">
                  <c:v>9</c:v>
                </c:pt>
                <c:pt idx="154">
                  <c:v>9</c:v>
                </c:pt>
                <c:pt idx="155">
                  <c:v>9</c:v>
                </c:pt>
                <c:pt idx="156">
                  <c:v>9</c:v>
                </c:pt>
                <c:pt idx="157">
                  <c:v>9</c:v>
                </c:pt>
                <c:pt idx="158">
                  <c:v>9</c:v>
                </c:pt>
                <c:pt idx="159">
                  <c:v>9</c:v>
                </c:pt>
                <c:pt idx="160">
                  <c:v>9</c:v>
                </c:pt>
                <c:pt idx="161">
                  <c:v>9</c:v>
                </c:pt>
                <c:pt idx="162">
                  <c:v>9</c:v>
                </c:pt>
                <c:pt idx="163">
                  <c:v>10</c:v>
                </c:pt>
                <c:pt idx="164">
                  <c:v>10</c:v>
                </c:pt>
                <c:pt idx="165">
                  <c:v>10</c:v>
                </c:pt>
                <c:pt idx="166">
                  <c:v>10</c:v>
                </c:pt>
                <c:pt idx="167">
                  <c:v>10</c:v>
                </c:pt>
                <c:pt idx="168">
                  <c:v>10</c:v>
                </c:pt>
                <c:pt idx="169">
                  <c:v>11</c:v>
                </c:pt>
                <c:pt idx="170">
                  <c:v>11</c:v>
                </c:pt>
                <c:pt idx="171">
                  <c:v>11</c:v>
                </c:pt>
                <c:pt idx="172">
                  <c:v>11</c:v>
                </c:pt>
                <c:pt idx="173">
                  <c:v>11</c:v>
                </c:pt>
                <c:pt idx="174">
                  <c:v>11</c:v>
                </c:pt>
                <c:pt idx="175">
                  <c:v>11</c:v>
                </c:pt>
                <c:pt idx="176">
                  <c:v>11</c:v>
                </c:pt>
                <c:pt idx="177">
                  <c:v>11</c:v>
                </c:pt>
                <c:pt idx="178">
                  <c:v>11</c:v>
                </c:pt>
                <c:pt idx="179">
                  <c:v>11</c:v>
                </c:pt>
                <c:pt idx="180">
                  <c:v>12</c:v>
                </c:pt>
                <c:pt idx="181">
                  <c:v>12</c:v>
                </c:pt>
                <c:pt idx="182">
                  <c:v>12</c:v>
                </c:pt>
                <c:pt idx="183">
                  <c:v>12</c:v>
                </c:pt>
                <c:pt idx="184">
                  <c:v>12</c:v>
                </c:pt>
                <c:pt idx="185">
                  <c:v>12</c:v>
                </c:pt>
                <c:pt idx="186">
                  <c:v>12</c:v>
                </c:pt>
                <c:pt idx="187">
                  <c:v>9</c:v>
                </c:pt>
                <c:pt idx="188">
                  <c:v>9</c:v>
                </c:pt>
                <c:pt idx="189">
                  <c:v>9</c:v>
                </c:pt>
                <c:pt idx="190">
                  <c:v>9</c:v>
                </c:pt>
                <c:pt idx="191">
                  <c:v>9</c:v>
                </c:pt>
                <c:pt idx="192">
                  <c:v>10</c:v>
                </c:pt>
                <c:pt idx="193">
                  <c:v>10</c:v>
                </c:pt>
                <c:pt idx="194">
                  <c:v>11</c:v>
                </c:pt>
                <c:pt idx="195">
                  <c:v>11</c:v>
                </c:pt>
                <c:pt idx="196">
                  <c:v>11</c:v>
                </c:pt>
                <c:pt idx="197">
                  <c:v>11</c:v>
                </c:pt>
                <c:pt idx="198">
                  <c:v>11</c:v>
                </c:pt>
                <c:pt idx="199">
                  <c:v>12</c:v>
                </c:pt>
                <c:pt idx="200">
                  <c:v>6</c:v>
                </c:pt>
                <c:pt idx="201">
                  <c:v>8</c:v>
                </c:pt>
                <c:pt idx="202">
                  <c:v>8</c:v>
                </c:pt>
                <c:pt idx="203">
                  <c:v>11</c:v>
                </c:pt>
              </c:numCache>
            </c:numRef>
          </c:yVal>
          <c:smooth val="0"/>
          <c:extLst>
            <c:ext xmlns:c16="http://schemas.microsoft.com/office/drawing/2014/chart" uri="{C3380CC4-5D6E-409C-BE32-E72D297353CC}">
              <c16:uniqueId val="{00000000-96FD-41B0-BA09-781FBA220AD2}"/>
            </c:ext>
          </c:extLst>
        </c:ser>
        <c:dLbls>
          <c:showLegendKey val="0"/>
          <c:showVal val="0"/>
          <c:showCatName val="0"/>
          <c:showSerName val="0"/>
          <c:showPercent val="0"/>
          <c:showBubbleSize val="0"/>
        </c:dLbls>
        <c:axId val="360033000"/>
        <c:axId val="360033392"/>
      </c:scatterChart>
      <c:valAx>
        <c:axId val="360033000"/>
        <c:scaling>
          <c:orientation val="minMax"/>
        </c:scaling>
        <c:delete val="0"/>
        <c:axPos val="b"/>
        <c:title>
          <c:tx>
            <c:rich>
              <a:bodyPr/>
              <a:lstStyle/>
              <a:p>
                <a:pPr>
                  <a:defRPr/>
                </a:pPr>
                <a:r>
                  <a:rPr lang="en-US"/>
                  <a:t>EPA Score</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60033392"/>
        <c:crosses val="autoZero"/>
        <c:crossBetween val="midCat"/>
      </c:valAx>
      <c:valAx>
        <c:axId val="360033392"/>
        <c:scaling>
          <c:orientation val="minMax"/>
        </c:scaling>
        <c:delete val="0"/>
        <c:axPos val="l"/>
        <c:title>
          <c:tx>
            <c:rich>
              <a:bodyPr rot="-5400000" vert="horz"/>
              <a:lstStyle/>
              <a:p>
                <a:pPr>
                  <a:defRPr/>
                </a:pPr>
                <a:r>
                  <a:rPr lang="en-US"/>
                  <a:t>VA</a:t>
                </a:r>
                <a:r>
                  <a:rPr lang="en-US" baseline="0"/>
                  <a:t> SOS Score</a:t>
                </a:r>
                <a:endParaRPr lang="en-US"/>
              </a:p>
            </c:rich>
          </c:tx>
          <c:overlay val="0"/>
        </c:title>
        <c:numFmt formatCode="General" sourceLinked="1"/>
        <c:majorTickMark val="out"/>
        <c:minorTickMark val="none"/>
        <c:tickLblPos val="nextTo"/>
        <c:crossAx val="360033000"/>
        <c:crosses val="autoZero"/>
        <c:crossBetween val="midCat"/>
      </c:valAx>
      <c:spPr>
        <a:ln>
          <a:solidFill>
            <a:schemeClr val="accent1"/>
          </a:solidFill>
        </a:ln>
      </c:spPr>
    </c:plotArea>
    <c:legend>
      <c:legendPos val="r"/>
      <c:layout>
        <c:manualLayout>
          <c:xMode val="edge"/>
          <c:yMode val="edge"/>
          <c:x val="0.49961386182659384"/>
          <c:y val="0.77276429487409981"/>
          <c:w val="0.21413378412444209"/>
          <c:h val="7.3395894006399912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EPA versus VSCI</a:t>
            </a:r>
          </a:p>
        </c:rich>
      </c:tx>
      <c:overlay val="0"/>
    </c:title>
    <c:autoTitleDeleted val="0"/>
    <c:plotArea>
      <c:layout>
        <c:manualLayout>
          <c:layoutTarget val="inner"/>
          <c:xMode val="edge"/>
          <c:yMode val="edge"/>
          <c:x val="9.1042091960727115E-2"/>
          <c:y val="8.5263544184636511E-2"/>
          <c:w val="0.78388298684886604"/>
          <c:h val="0.8059504264094649"/>
        </c:manualLayout>
      </c:layout>
      <c:scatterChart>
        <c:scatterStyle val="lineMarker"/>
        <c:varyColors val="0"/>
        <c:ser>
          <c:idx val="0"/>
          <c:order val="0"/>
          <c:tx>
            <c:v>EPA versus VSCI</c:v>
          </c:tx>
          <c:spPr>
            <a:ln w="28575">
              <a:noFill/>
            </a:ln>
          </c:spPr>
          <c:trendline>
            <c:trendlineType val="linear"/>
            <c:dispRSqr val="1"/>
            <c:dispEq val="1"/>
            <c:trendlineLbl>
              <c:layout>
                <c:manualLayout>
                  <c:x val="-0.29697551694927032"/>
                  <c:y val="-2.3454355439612603E-2"/>
                </c:manualLayout>
              </c:layout>
              <c:numFmt formatCode="General" sourceLinked="0"/>
            </c:trendlineLbl>
          </c:trendline>
          <c:xVal>
            <c:numRef>
              <c:f>EPA_vs_VSCI!$A$2:$A$71</c:f>
              <c:numCache>
                <c:formatCode>General</c:formatCode>
                <c:ptCount val="70"/>
                <c:pt idx="0">
                  <c:v>9</c:v>
                </c:pt>
                <c:pt idx="1">
                  <c:v>9</c:v>
                </c:pt>
                <c:pt idx="2">
                  <c:v>6</c:v>
                </c:pt>
                <c:pt idx="3">
                  <c:v>3</c:v>
                </c:pt>
                <c:pt idx="4">
                  <c:v>9</c:v>
                </c:pt>
                <c:pt idx="5">
                  <c:v>9</c:v>
                </c:pt>
                <c:pt idx="6">
                  <c:v>6</c:v>
                </c:pt>
                <c:pt idx="7">
                  <c:v>6</c:v>
                </c:pt>
                <c:pt idx="8">
                  <c:v>9</c:v>
                </c:pt>
                <c:pt idx="9">
                  <c:v>9</c:v>
                </c:pt>
                <c:pt idx="10">
                  <c:v>9</c:v>
                </c:pt>
                <c:pt idx="11">
                  <c:v>12</c:v>
                </c:pt>
                <c:pt idx="12">
                  <c:v>9</c:v>
                </c:pt>
                <c:pt idx="13">
                  <c:v>12</c:v>
                </c:pt>
                <c:pt idx="14">
                  <c:v>12</c:v>
                </c:pt>
                <c:pt idx="15">
                  <c:v>9</c:v>
                </c:pt>
                <c:pt idx="16">
                  <c:v>12</c:v>
                </c:pt>
                <c:pt idx="17">
                  <c:v>15</c:v>
                </c:pt>
                <c:pt idx="18">
                  <c:v>9</c:v>
                </c:pt>
                <c:pt idx="19">
                  <c:v>12</c:v>
                </c:pt>
                <c:pt idx="20">
                  <c:v>12</c:v>
                </c:pt>
                <c:pt idx="21">
                  <c:v>12</c:v>
                </c:pt>
                <c:pt idx="22">
                  <c:v>12</c:v>
                </c:pt>
                <c:pt idx="23">
                  <c:v>15</c:v>
                </c:pt>
                <c:pt idx="24">
                  <c:v>12</c:v>
                </c:pt>
                <c:pt idx="25">
                  <c:v>12</c:v>
                </c:pt>
                <c:pt idx="26">
                  <c:v>12</c:v>
                </c:pt>
                <c:pt idx="27">
                  <c:v>12</c:v>
                </c:pt>
                <c:pt idx="28">
                  <c:v>15</c:v>
                </c:pt>
                <c:pt idx="29">
                  <c:v>15</c:v>
                </c:pt>
                <c:pt idx="30">
                  <c:v>12</c:v>
                </c:pt>
                <c:pt idx="31">
                  <c:v>15</c:v>
                </c:pt>
                <c:pt idx="32">
                  <c:v>12</c:v>
                </c:pt>
                <c:pt idx="33">
                  <c:v>12</c:v>
                </c:pt>
                <c:pt idx="34">
                  <c:v>18</c:v>
                </c:pt>
                <c:pt idx="35">
                  <c:v>21</c:v>
                </c:pt>
                <c:pt idx="36">
                  <c:v>18</c:v>
                </c:pt>
                <c:pt idx="37">
                  <c:v>21</c:v>
                </c:pt>
                <c:pt idx="38">
                  <c:v>15</c:v>
                </c:pt>
                <c:pt idx="39">
                  <c:v>18</c:v>
                </c:pt>
                <c:pt idx="40">
                  <c:v>18</c:v>
                </c:pt>
                <c:pt idx="41">
                  <c:v>18</c:v>
                </c:pt>
                <c:pt idx="42">
                  <c:v>15</c:v>
                </c:pt>
                <c:pt idx="43">
                  <c:v>21</c:v>
                </c:pt>
                <c:pt idx="44">
                  <c:v>18</c:v>
                </c:pt>
                <c:pt idx="45">
                  <c:v>12</c:v>
                </c:pt>
                <c:pt idx="46">
                  <c:v>15</c:v>
                </c:pt>
                <c:pt idx="47">
                  <c:v>15</c:v>
                </c:pt>
                <c:pt idx="48">
                  <c:v>18</c:v>
                </c:pt>
                <c:pt idx="49">
                  <c:v>15</c:v>
                </c:pt>
                <c:pt idx="50">
                  <c:v>18</c:v>
                </c:pt>
                <c:pt idx="51">
                  <c:v>15</c:v>
                </c:pt>
                <c:pt idx="52">
                  <c:v>21</c:v>
                </c:pt>
                <c:pt idx="53">
                  <c:v>18</c:v>
                </c:pt>
                <c:pt idx="54">
                  <c:v>12</c:v>
                </c:pt>
                <c:pt idx="55">
                  <c:v>15</c:v>
                </c:pt>
                <c:pt idx="56">
                  <c:v>21</c:v>
                </c:pt>
                <c:pt idx="57">
                  <c:v>21</c:v>
                </c:pt>
                <c:pt idx="58">
                  <c:v>21</c:v>
                </c:pt>
                <c:pt idx="59">
                  <c:v>18</c:v>
                </c:pt>
                <c:pt idx="60">
                  <c:v>21</c:v>
                </c:pt>
                <c:pt idx="61">
                  <c:v>21</c:v>
                </c:pt>
                <c:pt idx="62">
                  <c:v>21</c:v>
                </c:pt>
                <c:pt idx="63">
                  <c:v>21</c:v>
                </c:pt>
                <c:pt idx="64">
                  <c:v>24</c:v>
                </c:pt>
                <c:pt idx="65">
                  <c:v>18</c:v>
                </c:pt>
                <c:pt idx="66">
                  <c:v>21</c:v>
                </c:pt>
                <c:pt idx="67">
                  <c:v>21</c:v>
                </c:pt>
                <c:pt idx="68">
                  <c:v>21</c:v>
                </c:pt>
                <c:pt idx="69">
                  <c:v>24</c:v>
                </c:pt>
              </c:numCache>
            </c:numRef>
          </c:xVal>
          <c:yVal>
            <c:numRef>
              <c:f>EPA_vs_VSCI!$C$2:$C$71</c:f>
              <c:numCache>
                <c:formatCode>General</c:formatCode>
                <c:ptCount val="70"/>
                <c:pt idx="0">
                  <c:v>27.500783915569997</c:v>
                </c:pt>
                <c:pt idx="1">
                  <c:v>30.516686736690126</c:v>
                </c:pt>
                <c:pt idx="2">
                  <c:v>30.90030614773643</c:v>
                </c:pt>
                <c:pt idx="3">
                  <c:v>31.265984205134394</c:v>
                </c:pt>
                <c:pt idx="4">
                  <c:v>31.708635283553399</c:v>
                </c:pt>
                <c:pt idx="5">
                  <c:v>31.923504729159884</c:v>
                </c:pt>
                <c:pt idx="6">
                  <c:v>33.126557642343577</c:v>
                </c:pt>
                <c:pt idx="7">
                  <c:v>34.001162515919447</c:v>
                </c:pt>
                <c:pt idx="8">
                  <c:v>35.06678498230432</c:v>
                </c:pt>
                <c:pt idx="9">
                  <c:v>35.789940850155936</c:v>
                </c:pt>
                <c:pt idx="10">
                  <c:v>37.07789128383623</c:v>
                </c:pt>
                <c:pt idx="11">
                  <c:v>38.747282219548815</c:v>
                </c:pt>
                <c:pt idx="12">
                  <c:v>39.520248652772544</c:v>
                </c:pt>
                <c:pt idx="13">
                  <c:v>40.988400787684299</c:v>
                </c:pt>
                <c:pt idx="14">
                  <c:v>41.309390379616993</c:v>
                </c:pt>
                <c:pt idx="15">
                  <c:v>41.369715188225122</c:v>
                </c:pt>
                <c:pt idx="16">
                  <c:v>41.613265659226101</c:v>
                </c:pt>
                <c:pt idx="17">
                  <c:v>42.066949058395807</c:v>
                </c:pt>
                <c:pt idx="18">
                  <c:v>42.826570312702387</c:v>
                </c:pt>
                <c:pt idx="19">
                  <c:v>42.909823879479681</c:v>
                </c:pt>
                <c:pt idx="20">
                  <c:v>43.209391629786026</c:v>
                </c:pt>
                <c:pt idx="21">
                  <c:v>44.847358111023134</c:v>
                </c:pt>
                <c:pt idx="22">
                  <c:v>45.846401818611923</c:v>
                </c:pt>
                <c:pt idx="23">
                  <c:v>46.180784661747737</c:v>
                </c:pt>
                <c:pt idx="24">
                  <c:v>49.247560471857724</c:v>
                </c:pt>
                <c:pt idx="25">
                  <c:v>52.770891702240185</c:v>
                </c:pt>
                <c:pt idx="26">
                  <c:v>52.960915728951683</c:v>
                </c:pt>
                <c:pt idx="27">
                  <c:v>53.134924919160284</c:v>
                </c:pt>
                <c:pt idx="28">
                  <c:v>54.213370225739965</c:v>
                </c:pt>
                <c:pt idx="29">
                  <c:v>54.606502740520483</c:v>
                </c:pt>
                <c:pt idx="30">
                  <c:v>55.076918163601633</c:v>
                </c:pt>
                <c:pt idx="31">
                  <c:v>55.454019342987529</c:v>
                </c:pt>
                <c:pt idx="32">
                  <c:v>56.580840712919908</c:v>
                </c:pt>
                <c:pt idx="33">
                  <c:v>56.594669628784274</c:v>
                </c:pt>
                <c:pt idx="34">
                  <c:v>57.198341746670714</c:v>
                </c:pt>
                <c:pt idx="35">
                  <c:v>57.36453397969138</c:v>
                </c:pt>
                <c:pt idx="36">
                  <c:v>57.506398962479146</c:v>
                </c:pt>
                <c:pt idx="37">
                  <c:v>57.884133207645327</c:v>
                </c:pt>
                <c:pt idx="38">
                  <c:v>58.030000997243206</c:v>
                </c:pt>
                <c:pt idx="39">
                  <c:v>58.164804983854992</c:v>
                </c:pt>
                <c:pt idx="40">
                  <c:v>58.298102674929645</c:v>
                </c:pt>
                <c:pt idx="41">
                  <c:v>58.333868387306318</c:v>
                </c:pt>
                <c:pt idx="42">
                  <c:v>58.922364021019227</c:v>
                </c:pt>
                <c:pt idx="43">
                  <c:v>58.998048451134956</c:v>
                </c:pt>
                <c:pt idx="44">
                  <c:v>60.5195588992569</c:v>
                </c:pt>
                <c:pt idx="45">
                  <c:v>61.184572427636915</c:v>
                </c:pt>
                <c:pt idx="46">
                  <c:v>62.525549055657201</c:v>
                </c:pt>
                <c:pt idx="47">
                  <c:v>63.148078900887228</c:v>
                </c:pt>
                <c:pt idx="48">
                  <c:v>63.227601154433323</c:v>
                </c:pt>
                <c:pt idx="49">
                  <c:v>63.379409026347943</c:v>
                </c:pt>
                <c:pt idx="50">
                  <c:v>64.136617408185629</c:v>
                </c:pt>
                <c:pt idx="51">
                  <c:v>65.23932468896416</c:v>
                </c:pt>
                <c:pt idx="52">
                  <c:v>66.326781344062937</c:v>
                </c:pt>
                <c:pt idx="53">
                  <c:v>67.00420737086101</c:v>
                </c:pt>
                <c:pt idx="54">
                  <c:v>67.225824266839908</c:v>
                </c:pt>
                <c:pt idx="55">
                  <c:v>68.313475962035895</c:v>
                </c:pt>
                <c:pt idx="56">
                  <c:v>68.429725233485314</c:v>
                </c:pt>
                <c:pt idx="57">
                  <c:v>69.383618511488535</c:v>
                </c:pt>
                <c:pt idx="58">
                  <c:v>70.21502128895942</c:v>
                </c:pt>
                <c:pt idx="59">
                  <c:v>71.004273811577846</c:v>
                </c:pt>
                <c:pt idx="60">
                  <c:v>71.36446632374853</c:v>
                </c:pt>
                <c:pt idx="61">
                  <c:v>71.574422005748346</c:v>
                </c:pt>
                <c:pt idx="62">
                  <c:v>72.347025260555313</c:v>
                </c:pt>
                <c:pt idx="63">
                  <c:v>72.777167258917785</c:v>
                </c:pt>
                <c:pt idx="64">
                  <c:v>73.175217370862725</c:v>
                </c:pt>
                <c:pt idx="65">
                  <c:v>73.225115243745208</c:v>
                </c:pt>
                <c:pt idx="66">
                  <c:v>73.353682686673665</c:v>
                </c:pt>
                <c:pt idx="67">
                  <c:v>74.813829314213564</c:v>
                </c:pt>
                <c:pt idx="68">
                  <c:v>78.398964645499944</c:v>
                </c:pt>
                <c:pt idx="69">
                  <c:v>79.433117955508607</c:v>
                </c:pt>
              </c:numCache>
            </c:numRef>
          </c:yVal>
          <c:smooth val="0"/>
          <c:extLst>
            <c:ext xmlns:c16="http://schemas.microsoft.com/office/drawing/2014/chart" uri="{C3380CC4-5D6E-409C-BE32-E72D297353CC}">
              <c16:uniqueId val="{00000000-ADD0-479F-8571-219D77F1584F}"/>
            </c:ext>
          </c:extLst>
        </c:ser>
        <c:dLbls>
          <c:showLegendKey val="0"/>
          <c:showVal val="0"/>
          <c:showCatName val="0"/>
          <c:showSerName val="0"/>
          <c:showPercent val="0"/>
          <c:showBubbleSize val="0"/>
        </c:dLbls>
        <c:axId val="360734800"/>
        <c:axId val="360735192"/>
      </c:scatterChart>
      <c:valAx>
        <c:axId val="360734800"/>
        <c:scaling>
          <c:orientation val="minMax"/>
        </c:scaling>
        <c:delete val="0"/>
        <c:axPos val="b"/>
        <c:title>
          <c:tx>
            <c:rich>
              <a:bodyPr/>
              <a:lstStyle/>
              <a:p>
                <a:pPr>
                  <a:defRPr/>
                </a:pPr>
                <a:r>
                  <a:rPr lang="en-US"/>
                  <a:t>EPA Score</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60735192"/>
        <c:crosses val="autoZero"/>
        <c:crossBetween val="midCat"/>
      </c:valAx>
      <c:valAx>
        <c:axId val="360735192"/>
        <c:scaling>
          <c:orientation val="minMax"/>
        </c:scaling>
        <c:delete val="0"/>
        <c:axPos val="l"/>
        <c:title>
          <c:tx>
            <c:rich>
              <a:bodyPr rot="-5400000" vert="horz"/>
              <a:lstStyle/>
              <a:p>
                <a:pPr>
                  <a:defRPr/>
                </a:pPr>
                <a:r>
                  <a:rPr lang="en-US"/>
                  <a:t>VSCI</a:t>
                </a:r>
                <a:r>
                  <a:rPr lang="en-US" baseline="0"/>
                  <a:t> Score</a:t>
                </a:r>
                <a:endParaRPr lang="en-US"/>
              </a:p>
            </c:rich>
          </c:tx>
          <c:overlay val="0"/>
        </c:title>
        <c:numFmt formatCode="General" sourceLinked="1"/>
        <c:majorTickMark val="out"/>
        <c:minorTickMark val="none"/>
        <c:tickLblPos val="nextTo"/>
        <c:crossAx val="360734800"/>
        <c:crosses val="autoZero"/>
        <c:crossBetween val="midCat"/>
      </c:valAx>
      <c:spPr>
        <a:ln>
          <a:solidFill>
            <a:srgbClr val="4F81BD"/>
          </a:solidFill>
        </a:ln>
      </c:spPr>
    </c:plotArea>
    <c:legend>
      <c:legendPos val="r"/>
      <c:layout>
        <c:manualLayout>
          <c:xMode val="edge"/>
          <c:yMode val="edge"/>
          <c:x val="0.44118165784832453"/>
          <c:y val="0.71966477594556"/>
          <c:w val="0.22548500881834213"/>
          <c:h val="7.3284350094536044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LWC_Recent!$E$9</c:f>
          <c:strCache>
            <c:ptCount val="1"/>
            <c:pt idx="0">
              <c:v>Clarks Run : CLRK01 - LWC23</c:v>
            </c:pt>
          </c:strCache>
        </c:strRef>
      </c:tx>
      <c:layout>
        <c:manualLayout>
          <c:xMode val="edge"/>
          <c:yMode val="edge"/>
          <c:x val="0.2679832275651321"/>
          <c:y val="1.2121284535942869E-2"/>
        </c:manualLayout>
      </c:layout>
      <c:overlay val="0"/>
      <c:txPr>
        <a:bodyPr/>
        <a:lstStyle/>
        <a:p>
          <a:pPr>
            <a:defRPr/>
          </a:pPr>
          <a:endParaRPr lang="en-US"/>
        </a:p>
      </c:txPr>
    </c:title>
    <c:autoTitleDeleted val="0"/>
    <c:plotArea>
      <c:layout>
        <c:manualLayout>
          <c:layoutTarget val="inner"/>
          <c:xMode val="edge"/>
          <c:yMode val="edge"/>
          <c:x val="4.4603017658606539E-2"/>
          <c:y val="8.5005169808319528E-2"/>
          <c:w val="0.9228749098670358"/>
          <c:h val="0.71806378748111033"/>
        </c:manualLayout>
      </c:layout>
      <c:barChart>
        <c:barDir val="col"/>
        <c:grouping val="clustered"/>
        <c:varyColors val="0"/>
        <c:ser>
          <c:idx val="0"/>
          <c:order val="0"/>
          <c:tx>
            <c:strRef>
              <c:f>LWC_Recent!$E$9</c:f>
              <c:strCache>
                <c:ptCount val="1"/>
                <c:pt idx="0">
                  <c:v>Clarks Run : CLRK01 - LWC23</c:v>
                </c:pt>
              </c:strCache>
            </c:strRef>
          </c:tx>
          <c:spPr>
            <a:solidFill>
              <a:srgbClr val="C00000"/>
            </a:solidFill>
          </c:spPr>
          <c:invertIfNegative val="0"/>
          <c:dPt>
            <c:idx val="6"/>
            <c:invertIfNegative val="0"/>
            <c:bubble3D val="0"/>
            <c:spPr>
              <a:solidFill>
                <a:srgbClr val="0070C0"/>
              </a:solidFill>
            </c:spPr>
            <c:extLst>
              <c:ext xmlns:c16="http://schemas.microsoft.com/office/drawing/2014/chart" uri="{C3380CC4-5D6E-409C-BE32-E72D297353CC}">
                <c16:uniqueId val="{00000001-DC61-40BD-AD36-02B55AE704ED}"/>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LWC_Recent!$F$9:$AJ$9</c:f>
              <c:numCache>
                <c:formatCode>0</c:formatCode>
                <c:ptCount val="31"/>
                <c:pt idx="6">
                  <c:v>11</c:v>
                </c:pt>
              </c:numCache>
            </c:numRef>
          </c:val>
          <c:extLst>
            <c:ext xmlns:c16="http://schemas.microsoft.com/office/drawing/2014/chart" uri="{C3380CC4-5D6E-409C-BE32-E72D297353CC}">
              <c16:uniqueId val="{00000002-DC61-40BD-AD36-02B55AE704ED}"/>
            </c:ext>
          </c:extLst>
        </c:ser>
        <c:dLbls>
          <c:showLegendKey val="0"/>
          <c:showVal val="0"/>
          <c:showCatName val="0"/>
          <c:showSerName val="0"/>
          <c:showPercent val="0"/>
          <c:showBubbleSize val="0"/>
        </c:dLbls>
        <c:gapWidth val="150"/>
        <c:axId val="358644600"/>
        <c:axId val="358644992"/>
      </c:barChart>
      <c:catAx>
        <c:axId val="358644600"/>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8644992"/>
        <c:crosses val="autoZero"/>
        <c:auto val="1"/>
        <c:lblAlgn val="ctr"/>
        <c:lblOffset val="100"/>
        <c:noMultiLvlLbl val="0"/>
      </c:catAx>
      <c:valAx>
        <c:axId val="358644992"/>
        <c:scaling>
          <c:orientation val="minMax"/>
          <c:max val="12"/>
          <c:min val="0"/>
        </c:scaling>
        <c:delete val="0"/>
        <c:axPos val="l"/>
        <c:majorGridlines/>
        <c:numFmt formatCode="0" sourceLinked="1"/>
        <c:majorTickMark val="out"/>
        <c:minorTickMark val="none"/>
        <c:tickLblPos val="nextTo"/>
        <c:crossAx val="358644600"/>
        <c:crosses val="autoZero"/>
        <c:crossBetween val="between"/>
      </c:valAx>
      <c:spPr>
        <a:ln>
          <a:solidFill>
            <a:schemeClr val="accent1"/>
          </a:solidFill>
        </a:ln>
      </c:spPr>
    </c:plotArea>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LWC_Recent!$E$8</c:f>
          <c:strCache>
            <c:ptCount val="1"/>
            <c:pt idx="0">
              <c:v>Cabin Branch : CB01 - LWC22</c:v>
            </c:pt>
          </c:strCache>
        </c:strRef>
      </c:tx>
      <c:layout>
        <c:manualLayout>
          <c:xMode val="edge"/>
          <c:yMode val="edge"/>
          <c:x val="0.17995317839955782"/>
          <c:y val="1.4141365864926975E-2"/>
        </c:manualLayout>
      </c:layout>
      <c:overlay val="0"/>
      <c:txPr>
        <a:bodyPr/>
        <a:lstStyle/>
        <a:p>
          <a:pPr>
            <a:defRPr/>
          </a:pPr>
          <a:endParaRPr lang="en-US"/>
        </a:p>
      </c:txPr>
    </c:title>
    <c:autoTitleDeleted val="0"/>
    <c:plotArea>
      <c:layout>
        <c:manualLayout>
          <c:layoutTarget val="inner"/>
          <c:xMode val="edge"/>
          <c:yMode val="edge"/>
          <c:x val="4.4603017658606532E-2"/>
          <c:y val="8.5005169808319528E-2"/>
          <c:w val="0.92140970840183445"/>
          <c:h val="0.71806378748111033"/>
        </c:manualLayout>
      </c:layout>
      <c:barChart>
        <c:barDir val="col"/>
        <c:grouping val="clustered"/>
        <c:varyColors val="0"/>
        <c:ser>
          <c:idx val="0"/>
          <c:order val="0"/>
          <c:tx>
            <c:strRef>
              <c:f>LWC_Recent!$E$8</c:f>
              <c:strCache>
                <c:ptCount val="1"/>
                <c:pt idx="0">
                  <c:v>Cabin Branch : CB01 - LWC22</c:v>
                </c:pt>
              </c:strCache>
            </c:strRef>
          </c:tx>
          <c:spPr>
            <a:solidFill>
              <a:srgbClr val="C00000"/>
            </a:solidFill>
          </c:spPr>
          <c:invertIfNegative val="0"/>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LWC_Recent!$F$8:$AJ$8</c:f>
              <c:numCache>
                <c:formatCode>0</c:formatCode>
                <c:ptCount val="31"/>
                <c:pt idx="5">
                  <c:v>2</c:v>
                </c:pt>
              </c:numCache>
            </c:numRef>
          </c:val>
          <c:extLst>
            <c:ext xmlns:c16="http://schemas.microsoft.com/office/drawing/2014/chart" uri="{C3380CC4-5D6E-409C-BE32-E72D297353CC}">
              <c16:uniqueId val="{00000000-1634-43FC-93CC-823D74F8DF84}"/>
            </c:ext>
          </c:extLst>
        </c:ser>
        <c:dLbls>
          <c:showLegendKey val="0"/>
          <c:showVal val="0"/>
          <c:showCatName val="0"/>
          <c:showSerName val="0"/>
          <c:showPercent val="0"/>
          <c:showBubbleSize val="0"/>
        </c:dLbls>
        <c:gapWidth val="150"/>
        <c:axId val="358645776"/>
        <c:axId val="358646168"/>
      </c:barChart>
      <c:catAx>
        <c:axId val="358645776"/>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8646168"/>
        <c:crosses val="autoZero"/>
        <c:auto val="1"/>
        <c:lblAlgn val="ctr"/>
        <c:lblOffset val="100"/>
        <c:noMultiLvlLbl val="0"/>
      </c:catAx>
      <c:valAx>
        <c:axId val="358646168"/>
        <c:scaling>
          <c:orientation val="minMax"/>
          <c:max val="12"/>
          <c:min val="0"/>
        </c:scaling>
        <c:delete val="0"/>
        <c:axPos val="l"/>
        <c:majorGridlines/>
        <c:numFmt formatCode="0" sourceLinked="1"/>
        <c:majorTickMark val="out"/>
        <c:minorTickMark val="none"/>
        <c:tickLblPos val="nextTo"/>
        <c:crossAx val="358645776"/>
        <c:crosses val="autoZero"/>
        <c:crossBetween val="between"/>
      </c:valAx>
      <c:spPr>
        <a:ln>
          <a:solidFill>
            <a:schemeClr val="accent1"/>
          </a:solidFill>
        </a:ln>
      </c:spPr>
    </c:plotArea>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LWC_Recent!$E$11</c:f>
          <c:strCache>
            <c:ptCount val="1"/>
            <c:pt idx="0">
              <c:v>Goose Creek : GCA-GC1</c:v>
            </c:pt>
          </c:strCache>
        </c:strRef>
      </c:tx>
      <c:layout>
        <c:manualLayout>
          <c:xMode val="edge"/>
          <c:yMode val="edge"/>
          <c:x val="0.21225857793134184"/>
          <c:y val="1.4141365864926975E-2"/>
        </c:manualLayout>
      </c:layout>
      <c:overlay val="0"/>
      <c:txPr>
        <a:bodyPr/>
        <a:lstStyle/>
        <a:p>
          <a:pPr>
            <a:defRPr/>
          </a:pPr>
          <a:endParaRPr lang="en-US"/>
        </a:p>
      </c:txPr>
    </c:title>
    <c:autoTitleDeleted val="0"/>
    <c:plotArea>
      <c:layout>
        <c:manualLayout>
          <c:layoutTarget val="inner"/>
          <c:xMode val="edge"/>
          <c:yMode val="edge"/>
          <c:x val="4.4603017658606518E-2"/>
          <c:y val="8.5005169808319528E-2"/>
          <c:w val="0.93606172305384894"/>
          <c:h val="0.71806378748111033"/>
        </c:manualLayout>
      </c:layout>
      <c:barChart>
        <c:barDir val="col"/>
        <c:grouping val="clustered"/>
        <c:varyColors val="0"/>
        <c:ser>
          <c:idx val="0"/>
          <c:order val="0"/>
          <c:tx>
            <c:strRef>
              <c:f>LWC_Recent!$E$11</c:f>
              <c:strCache>
                <c:ptCount val="1"/>
                <c:pt idx="0">
                  <c:v>Goose Creek : GCA-GC1</c:v>
                </c:pt>
              </c:strCache>
            </c:strRef>
          </c:tx>
          <c:spPr>
            <a:solidFill>
              <a:srgbClr val="C00000"/>
            </a:solidFill>
          </c:spPr>
          <c:invertIfNegative val="0"/>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LWC_Recent!$F$11:$AJ$11</c:f>
              <c:numCache>
                <c:formatCode>0</c:formatCode>
                <c:ptCount val="31"/>
                <c:pt idx="6">
                  <c:v>6</c:v>
                </c:pt>
              </c:numCache>
            </c:numRef>
          </c:val>
          <c:extLst>
            <c:ext xmlns:c16="http://schemas.microsoft.com/office/drawing/2014/chart" uri="{C3380CC4-5D6E-409C-BE32-E72D297353CC}">
              <c16:uniqueId val="{00000000-E8B5-460F-B809-C1593B470C16}"/>
            </c:ext>
          </c:extLst>
        </c:ser>
        <c:dLbls>
          <c:showLegendKey val="0"/>
          <c:showVal val="0"/>
          <c:showCatName val="0"/>
          <c:showSerName val="0"/>
          <c:showPercent val="0"/>
          <c:showBubbleSize val="0"/>
        </c:dLbls>
        <c:gapWidth val="150"/>
        <c:axId val="358647344"/>
        <c:axId val="359169816"/>
      </c:barChart>
      <c:catAx>
        <c:axId val="358647344"/>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169816"/>
        <c:crosses val="autoZero"/>
        <c:auto val="1"/>
        <c:lblAlgn val="ctr"/>
        <c:lblOffset val="100"/>
        <c:noMultiLvlLbl val="0"/>
      </c:catAx>
      <c:valAx>
        <c:axId val="359169816"/>
        <c:scaling>
          <c:orientation val="minMax"/>
          <c:max val="12"/>
          <c:min val="0"/>
        </c:scaling>
        <c:delete val="0"/>
        <c:axPos val="l"/>
        <c:majorGridlines/>
        <c:numFmt formatCode="0" sourceLinked="1"/>
        <c:majorTickMark val="out"/>
        <c:minorTickMark val="none"/>
        <c:tickLblPos val="nextTo"/>
        <c:crossAx val="358647344"/>
        <c:crosses val="autoZero"/>
        <c:crossBetween val="between"/>
      </c:valAx>
      <c:spPr>
        <a:ln>
          <a:solidFill>
            <a:schemeClr val="accent1"/>
          </a:solidFill>
        </a:ln>
      </c:spPr>
    </c:plotArea>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LWC_Recent!$E$22</c:f>
          <c:strCache>
            <c:ptCount val="1"/>
            <c:pt idx="0">
              <c:v>Goose Creek Tributary : WaterCress2 - LWC21</c:v>
            </c:pt>
          </c:strCache>
        </c:strRef>
      </c:tx>
      <c:layout>
        <c:manualLayout>
          <c:xMode val="edge"/>
          <c:yMode val="edge"/>
          <c:x val="8.3036864052412465E-2"/>
          <c:y val="1.6161606506318732E-2"/>
        </c:manualLayout>
      </c:layout>
      <c:overlay val="0"/>
      <c:txPr>
        <a:bodyPr/>
        <a:lstStyle/>
        <a:p>
          <a:pPr>
            <a:defRPr/>
          </a:pPr>
          <a:endParaRPr lang="en-US"/>
        </a:p>
      </c:txPr>
    </c:title>
    <c:autoTitleDeleted val="0"/>
    <c:plotArea>
      <c:layout>
        <c:manualLayout>
          <c:layoutTarget val="inner"/>
          <c:xMode val="edge"/>
          <c:yMode val="edge"/>
          <c:x val="4.4603017658606511E-2"/>
          <c:y val="8.5005169808319528E-2"/>
          <c:w val="0.92727051426264029"/>
          <c:h val="0.71806378748111033"/>
        </c:manualLayout>
      </c:layout>
      <c:barChart>
        <c:barDir val="col"/>
        <c:grouping val="clustered"/>
        <c:varyColors val="0"/>
        <c:ser>
          <c:idx val="0"/>
          <c:order val="0"/>
          <c:tx>
            <c:strRef>
              <c:f>LWC_Recent!$E$22</c:f>
              <c:strCache>
                <c:ptCount val="1"/>
                <c:pt idx="0">
                  <c:v>Goose Creek Tributary : WaterCress2 - LWC21</c:v>
                </c:pt>
              </c:strCache>
            </c:strRef>
          </c:tx>
          <c:spPr>
            <a:solidFill>
              <a:srgbClr val="0070C0"/>
            </a:solidFill>
          </c:spPr>
          <c:invertIfNegative val="0"/>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LWC_Recent!$F$22:$AJ$22</c:f>
              <c:numCache>
                <c:formatCode>0</c:formatCode>
                <c:ptCount val="31"/>
                <c:pt idx="2">
                  <c:v>11</c:v>
                </c:pt>
                <c:pt idx="4">
                  <c:v>11</c:v>
                </c:pt>
                <c:pt idx="6">
                  <c:v>9</c:v>
                </c:pt>
                <c:pt idx="8">
                  <c:v>9</c:v>
                </c:pt>
                <c:pt idx="15">
                  <c:v>11</c:v>
                </c:pt>
              </c:numCache>
            </c:numRef>
          </c:val>
          <c:extLst>
            <c:ext xmlns:c16="http://schemas.microsoft.com/office/drawing/2014/chart" uri="{C3380CC4-5D6E-409C-BE32-E72D297353CC}">
              <c16:uniqueId val="{00000000-E930-4EB0-AAEF-D4FF86765256}"/>
            </c:ext>
          </c:extLst>
        </c:ser>
        <c:dLbls>
          <c:showLegendKey val="0"/>
          <c:showVal val="0"/>
          <c:showCatName val="0"/>
          <c:showSerName val="0"/>
          <c:showPercent val="0"/>
          <c:showBubbleSize val="0"/>
        </c:dLbls>
        <c:gapWidth val="150"/>
        <c:axId val="358646952"/>
        <c:axId val="359171776"/>
      </c:barChart>
      <c:catAx>
        <c:axId val="358646952"/>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171776"/>
        <c:crosses val="autoZero"/>
        <c:auto val="1"/>
        <c:lblAlgn val="ctr"/>
        <c:lblOffset val="100"/>
        <c:noMultiLvlLbl val="0"/>
      </c:catAx>
      <c:valAx>
        <c:axId val="359171776"/>
        <c:scaling>
          <c:orientation val="minMax"/>
          <c:max val="12"/>
          <c:min val="0"/>
        </c:scaling>
        <c:delete val="0"/>
        <c:axPos val="l"/>
        <c:majorGridlines/>
        <c:numFmt formatCode="0" sourceLinked="1"/>
        <c:majorTickMark val="out"/>
        <c:minorTickMark val="none"/>
        <c:tickLblPos val="nextTo"/>
        <c:crossAx val="358646952"/>
        <c:crosses val="autoZero"/>
        <c:crossBetween val="between"/>
      </c:valAx>
      <c:spPr>
        <a:ln>
          <a:solidFill>
            <a:schemeClr val="accent1"/>
          </a:solidFill>
        </a:ln>
      </c:spPr>
    </c:plotArea>
    <c:plotVisOnly val="1"/>
    <c:dispBlanksAs val="gap"/>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LWC_Recent!$E$21</c:f>
          <c:strCache>
            <c:ptCount val="1"/>
            <c:pt idx="0">
              <c:v>Goose Creek Tributary : WaterCress1 - LWC20</c:v>
            </c:pt>
          </c:strCache>
        </c:strRef>
      </c:tx>
      <c:layout>
        <c:manualLayout>
          <c:xMode val="edge"/>
          <c:yMode val="edge"/>
          <c:x val="0.10212641832119389"/>
          <c:y val="1.6161606506318732E-2"/>
        </c:manualLayout>
      </c:layout>
      <c:overlay val="0"/>
      <c:txPr>
        <a:bodyPr/>
        <a:lstStyle/>
        <a:p>
          <a:pPr>
            <a:defRPr/>
          </a:pPr>
          <a:endParaRPr lang="en-US"/>
        </a:p>
      </c:txPr>
    </c:title>
    <c:autoTitleDeleted val="0"/>
    <c:plotArea>
      <c:layout>
        <c:manualLayout>
          <c:layoutTarget val="inner"/>
          <c:xMode val="edge"/>
          <c:yMode val="edge"/>
          <c:x val="4.4603017658606497E-2"/>
          <c:y val="8.5005169808319528E-2"/>
          <c:w val="0.6151826533184368"/>
          <c:h val="0.71806378748111033"/>
        </c:manualLayout>
      </c:layout>
      <c:barChart>
        <c:barDir val="col"/>
        <c:grouping val="clustered"/>
        <c:varyColors val="0"/>
        <c:ser>
          <c:idx val="0"/>
          <c:order val="0"/>
          <c:tx>
            <c:strRef>
              <c:f>LWC_Recent!$E$21</c:f>
              <c:strCache>
                <c:ptCount val="1"/>
                <c:pt idx="0">
                  <c:v>Goose Creek Tributary : WaterCress1 - LWC20</c:v>
                </c:pt>
              </c:strCache>
            </c:strRef>
          </c:tx>
          <c:spPr>
            <a:solidFill>
              <a:srgbClr val="C00000"/>
            </a:solidFill>
          </c:spPr>
          <c:invertIfNegative val="0"/>
          <c:dPt>
            <c:idx val="0"/>
            <c:invertIfNegative val="0"/>
            <c:bubble3D val="0"/>
            <c:spPr>
              <a:solidFill>
                <a:schemeClr val="bg1">
                  <a:lumMod val="50000"/>
                </a:schemeClr>
              </a:solidFill>
            </c:spPr>
            <c:extLst>
              <c:ext xmlns:c16="http://schemas.microsoft.com/office/drawing/2014/chart" uri="{C3380CC4-5D6E-409C-BE32-E72D297353CC}">
                <c16:uniqueId val="{00000001-4692-44B4-880B-0ACB8D156CAD}"/>
              </c:ext>
            </c:extLst>
          </c:dPt>
          <c:dPt>
            <c:idx val="2"/>
            <c:invertIfNegative val="0"/>
            <c:bubble3D val="0"/>
            <c:spPr>
              <a:solidFill>
                <a:schemeClr val="bg1">
                  <a:lumMod val="50000"/>
                </a:schemeClr>
              </a:solidFill>
            </c:spPr>
            <c:extLst>
              <c:ext xmlns:c16="http://schemas.microsoft.com/office/drawing/2014/chart" uri="{C3380CC4-5D6E-409C-BE32-E72D297353CC}">
                <c16:uniqueId val="{00000003-4692-44B4-880B-0ACB8D156CAD}"/>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LWC_Recent!$F$21:$AJ$21</c:f>
              <c:numCache>
                <c:formatCode>0</c:formatCode>
                <c:ptCount val="31"/>
                <c:pt idx="2">
                  <c:v>8</c:v>
                </c:pt>
                <c:pt idx="4">
                  <c:v>4.9999999999999991</c:v>
                </c:pt>
                <c:pt idx="6">
                  <c:v>4</c:v>
                </c:pt>
              </c:numCache>
            </c:numRef>
          </c:val>
          <c:extLst>
            <c:ext xmlns:c16="http://schemas.microsoft.com/office/drawing/2014/chart" uri="{C3380CC4-5D6E-409C-BE32-E72D297353CC}">
              <c16:uniqueId val="{00000004-4692-44B4-880B-0ACB8D156CAD}"/>
            </c:ext>
          </c:extLst>
        </c:ser>
        <c:dLbls>
          <c:showLegendKey val="0"/>
          <c:showVal val="0"/>
          <c:showCatName val="0"/>
          <c:showSerName val="0"/>
          <c:showPercent val="0"/>
          <c:showBubbleSize val="0"/>
        </c:dLbls>
        <c:gapWidth val="150"/>
        <c:axId val="359170992"/>
        <c:axId val="359170600"/>
      </c:barChart>
      <c:catAx>
        <c:axId val="359170992"/>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170600"/>
        <c:crosses val="autoZero"/>
        <c:auto val="1"/>
        <c:lblAlgn val="ctr"/>
        <c:lblOffset val="100"/>
        <c:noMultiLvlLbl val="0"/>
      </c:catAx>
      <c:valAx>
        <c:axId val="359170600"/>
        <c:scaling>
          <c:orientation val="minMax"/>
          <c:max val="12"/>
          <c:min val="0"/>
        </c:scaling>
        <c:delete val="0"/>
        <c:axPos val="l"/>
        <c:majorGridlines/>
        <c:numFmt formatCode="0" sourceLinked="1"/>
        <c:majorTickMark val="out"/>
        <c:minorTickMark val="none"/>
        <c:tickLblPos val="nextTo"/>
        <c:crossAx val="359170992"/>
        <c:crosses val="autoZero"/>
        <c:crossBetween val="between"/>
      </c:valAx>
      <c:spPr>
        <a:ln>
          <a:solidFill>
            <a:schemeClr val="accent1"/>
          </a:solidFill>
        </a:ln>
      </c:spPr>
    </c:plotArea>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LWC_Recent!$E$5</c:f>
          <c:strCache>
            <c:ptCount val="1"/>
            <c:pt idx="0">
              <c:v>Broad Run : BR1</c:v>
            </c:pt>
          </c:strCache>
        </c:strRef>
      </c:tx>
      <c:layout>
        <c:manualLayout>
          <c:xMode val="edge"/>
          <c:yMode val="edge"/>
          <c:x val="0.21952119270647952"/>
          <c:y val="1.4141365864926975E-2"/>
        </c:manualLayout>
      </c:layout>
      <c:overlay val="0"/>
      <c:txPr>
        <a:bodyPr/>
        <a:lstStyle/>
        <a:p>
          <a:pPr>
            <a:defRPr/>
          </a:pPr>
          <a:endParaRPr lang="en-US"/>
        </a:p>
      </c:txPr>
    </c:title>
    <c:autoTitleDeleted val="0"/>
    <c:plotArea>
      <c:layout>
        <c:manualLayout>
          <c:layoutTarget val="inner"/>
          <c:xMode val="edge"/>
          <c:yMode val="edge"/>
          <c:x val="4.4603017658606497E-2"/>
          <c:y val="8.5005169808319528E-2"/>
          <c:w val="0.90675769374981974"/>
          <c:h val="0.71806378748111033"/>
        </c:manualLayout>
      </c:layout>
      <c:barChart>
        <c:barDir val="col"/>
        <c:grouping val="clustered"/>
        <c:varyColors val="0"/>
        <c:ser>
          <c:idx val="0"/>
          <c:order val="0"/>
          <c:tx>
            <c:strRef>
              <c:f>LWC_Recent!$E$5</c:f>
              <c:strCache>
                <c:ptCount val="1"/>
                <c:pt idx="0">
                  <c:v>Broad Run : BR1</c:v>
                </c:pt>
              </c:strCache>
            </c:strRef>
          </c:tx>
          <c:spPr>
            <a:solidFill>
              <a:srgbClr val="C00000"/>
            </a:solidFill>
          </c:spPr>
          <c:invertIfNegative val="0"/>
          <c:dPt>
            <c:idx val="0"/>
            <c:invertIfNegative val="0"/>
            <c:bubble3D val="0"/>
            <c:spPr>
              <a:solidFill>
                <a:schemeClr val="bg1">
                  <a:lumMod val="50000"/>
                </a:schemeClr>
              </a:solidFill>
            </c:spPr>
            <c:extLst>
              <c:ext xmlns:c16="http://schemas.microsoft.com/office/drawing/2014/chart" uri="{C3380CC4-5D6E-409C-BE32-E72D297353CC}">
                <c16:uniqueId val="{00000001-3FFB-48B6-A744-539E79FF96F2}"/>
              </c:ext>
            </c:extLst>
          </c:dPt>
          <c:dPt>
            <c:idx val="4"/>
            <c:invertIfNegative val="0"/>
            <c:bubble3D val="0"/>
            <c:spPr>
              <a:solidFill>
                <a:schemeClr val="bg1">
                  <a:lumMod val="50000"/>
                </a:schemeClr>
              </a:solidFill>
            </c:spPr>
            <c:extLst>
              <c:ext xmlns:c16="http://schemas.microsoft.com/office/drawing/2014/chart" uri="{C3380CC4-5D6E-409C-BE32-E72D297353CC}">
                <c16:uniqueId val="{00000003-3FFB-48B6-A744-539E79FF96F2}"/>
              </c:ext>
            </c:extLst>
          </c:dPt>
          <c:dPt>
            <c:idx val="7"/>
            <c:invertIfNegative val="0"/>
            <c:bubble3D val="0"/>
            <c:spPr>
              <a:solidFill>
                <a:schemeClr val="bg1">
                  <a:lumMod val="50000"/>
                </a:schemeClr>
              </a:solidFill>
            </c:spPr>
            <c:extLst>
              <c:ext xmlns:c16="http://schemas.microsoft.com/office/drawing/2014/chart" uri="{C3380CC4-5D6E-409C-BE32-E72D297353CC}">
                <c16:uniqueId val="{00000005-3FFB-48B6-A744-539E79FF96F2}"/>
              </c:ext>
            </c:extLst>
          </c:dPt>
          <c:dPt>
            <c:idx val="8"/>
            <c:invertIfNegative val="0"/>
            <c:bubble3D val="0"/>
            <c:spPr>
              <a:solidFill>
                <a:schemeClr val="bg1">
                  <a:lumMod val="50000"/>
                </a:schemeClr>
              </a:solidFill>
            </c:spPr>
            <c:extLst>
              <c:ext xmlns:c16="http://schemas.microsoft.com/office/drawing/2014/chart" uri="{C3380CC4-5D6E-409C-BE32-E72D297353CC}">
                <c16:uniqueId val="{00000007-3FFB-48B6-A744-539E79FF96F2}"/>
              </c:ext>
            </c:extLst>
          </c:dPt>
          <c:dPt>
            <c:idx val="9"/>
            <c:invertIfNegative val="0"/>
            <c:bubble3D val="0"/>
            <c:spPr>
              <a:solidFill>
                <a:schemeClr val="bg1">
                  <a:lumMod val="50000"/>
                </a:schemeClr>
              </a:solidFill>
            </c:spPr>
            <c:extLst>
              <c:ext xmlns:c16="http://schemas.microsoft.com/office/drawing/2014/chart" uri="{C3380CC4-5D6E-409C-BE32-E72D297353CC}">
                <c16:uniqueId val="{00000009-3FFB-48B6-A744-539E79FF96F2}"/>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LWC_Recent!$F$5:$AJ$5</c:f>
              <c:numCache>
                <c:formatCode>0</c:formatCode>
                <c:ptCount val="31"/>
                <c:pt idx="6">
                  <c:v>4.9999999999999991</c:v>
                </c:pt>
                <c:pt idx="7">
                  <c:v>8</c:v>
                </c:pt>
                <c:pt idx="8">
                  <c:v>8</c:v>
                </c:pt>
                <c:pt idx="9">
                  <c:v>8</c:v>
                </c:pt>
                <c:pt idx="10">
                  <c:v>6</c:v>
                </c:pt>
                <c:pt idx="12">
                  <c:v>2</c:v>
                </c:pt>
                <c:pt idx="13">
                  <c:v>5</c:v>
                </c:pt>
                <c:pt idx="16">
                  <c:v>3</c:v>
                </c:pt>
              </c:numCache>
            </c:numRef>
          </c:val>
          <c:extLst>
            <c:ext xmlns:c16="http://schemas.microsoft.com/office/drawing/2014/chart" uri="{C3380CC4-5D6E-409C-BE32-E72D297353CC}">
              <c16:uniqueId val="{0000000A-3FFB-48B6-A744-539E79FF96F2}"/>
            </c:ext>
          </c:extLst>
        </c:ser>
        <c:dLbls>
          <c:showLegendKey val="0"/>
          <c:showVal val="0"/>
          <c:showCatName val="0"/>
          <c:showSerName val="0"/>
          <c:showPercent val="0"/>
          <c:showBubbleSize val="0"/>
        </c:dLbls>
        <c:gapWidth val="150"/>
        <c:axId val="359172560"/>
        <c:axId val="359172952"/>
      </c:barChart>
      <c:catAx>
        <c:axId val="359172560"/>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172952"/>
        <c:crosses val="autoZero"/>
        <c:auto val="1"/>
        <c:lblAlgn val="ctr"/>
        <c:lblOffset val="100"/>
        <c:noMultiLvlLbl val="0"/>
      </c:catAx>
      <c:valAx>
        <c:axId val="359172952"/>
        <c:scaling>
          <c:orientation val="minMax"/>
          <c:max val="12"/>
          <c:min val="0"/>
        </c:scaling>
        <c:delete val="0"/>
        <c:axPos val="l"/>
        <c:majorGridlines/>
        <c:numFmt formatCode="0" sourceLinked="1"/>
        <c:majorTickMark val="out"/>
        <c:minorTickMark val="none"/>
        <c:tickLblPos val="nextTo"/>
        <c:crossAx val="359172560"/>
        <c:crosses val="autoZero"/>
        <c:crossBetween val="between"/>
      </c:valAx>
      <c:spPr>
        <a:ln>
          <a:solidFill>
            <a:schemeClr val="accent1"/>
          </a:solidFill>
        </a:ln>
      </c:spPr>
    </c:plotArea>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LWC_Recent!$E$4</c:f>
          <c:strCache>
            <c:ptCount val="1"/>
            <c:pt idx="0">
              <c:v>Broad Run : BR2 - LWC19</c:v>
            </c:pt>
          </c:strCache>
        </c:strRef>
      </c:tx>
      <c:layout>
        <c:manualLayout>
          <c:xMode val="edge"/>
          <c:yMode val="edge"/>
          <c:x val="0.21952119270647952"/>
          <c:y val="1.4141365864926975E-2"/>
        </c:manualLayout>
      </c:layout>
      <c:overlay val="0"/>
      <c:txPr>
        <a:bodyPr/>
        <a:lstStyle/>
        <a:p>
          <a:pPr>
            <a:defRPr/>
          </a:pPr>
          <a:endParaRPr lang="en-US"/>
        </a:p>
      </c:txPr>
    </c:title>
    <c:autoTitleDeleted val="0"/>
    <c:plotArea>
      <c:layout>
        <c:manualLayout>
          <c:layoutTarget val="inner"/>
          <c:xMode val="edge"/>
          <c:yMode val="edge"/>
          <c:x val="4.4603017658606484E-2"/>
          <c:y val="8.5005169808319528E-2"/>
          <c:w val="0.90675769374981974"/>
          <c:h val="0.71806378748111033"/>
        </c:manualLayout>
      </c:layout>
      <c:barChart>
        <c:barDir val="col"/>
        <c:grouping val="clustered"/>
        <c:varyColors val="0"/>
        <c:ser>
          <c:idx val="0"/>
          <c:order val="0"/>
          <c:tx>
            <c:strRef>
              <c:f>LWC_Recent!$E$4</c:f>
              <c:strCache>
                <c:ptCount val="1"/>
                <c:pt idx="0">
                  <c:v>Broad Run : BR2 - LWC19</c:v>
                </c:pt>
              </c:strCache>
            </c:strRef>
          </c:tx>
          <c:spPr>
            <a:solidFill>
              <a:srgbClr val="C00000"/>
            </a:solidFill>
          </c:spPr>
          <c:invertIfNegative val="0"/>
          <c:dPt>
            <c:idx val="0"/>
            <c:invertIfNegative val="0"/>
            <c:bubble3D val="0"/>
            <c:spPr>
              <a:solidFill>
                <a:schemeClr val="bg1">
                  <a:lumMod val="50000"/>
                </a:schemeClr>
              </a:solidFill>
            </c:spPr>
            <c:extLst>
              <c:ext xmlns:c16="http://schemas.microsoft.com/office/drawing/2014/chart" uri="{C3380CC4-5D6E-409C-BE32-E72D297353CC}">
                <c16:uniqueId val="{00000001-708B-461E-9338-3362828BF0C7}"/>
              </c:ext>
            </c:extLst>
          </c:dPt>
          <c:dPt>
            <c:idx val="4"/>
            <c:invertIfNegative val="0"/>
            <c:bubble3D val="0"/>
            <c:spPr>
              <a:solidFill>
                <a:schemeClr val="bg1">
                  <a:lumMod val="50000"/>
                </a:schemeClr>
              </a:solidFill>
            </c:spPr>
            <c:extLst>
              <c:ext xmlns:c16="http://schemas.microsoft.com/office/drawing/2014/chart" uri="{C3380CC4-5D6E-409C-BE32-E72D297353CC}">
                <c16:uniqueId val="{00000003-708B-461E-9338-3362828BF0C7}"/>
              </c:ext>
            </c:extLst>
          </c:dPt>
          <c:cat>
            <c:strRef>
              <c:f>LWC_Recent!$F$1:$AJ$1</c:f>
              <c:strCache>
                <c:ptCount val="31"/>
                <c:pt idx="0">
                  <c:v>Spring_2008</c:v>
                </c:pt>
                <c:pt idx="1">
                  <c:v>Summer_2008</c:v>
                </c:pt>
                <c:pt idx="2">
                  <c:v>Fall_2008</c:v>
                </c:pt>
                <c:pt idx="3">
                  <c:v>Spring_2009</c:v>
                </c:pt>
                <c:pt idx="4">
                  <c:v>Summer_2009</c:v>
                </c:pt>
                <c:pt idx="5">
                  <c:v>Fall_2009</c:v>
                </c:pt>
                <c:pt idx="6">
                  <c:v>Spring_2010</c:v>
                </c:pt>
                <c:pt idx="7">
                  <c:v>Summer_2010</c:v>
                </c:pt>
                <c:pt idx="8">
                  <c:v>Fall_2010</c:v>
                </c:pt>
                <c:pt idx="9">
                  <c:v>Spring_2011</c:v>
                </c:pt>
                <c:pt idx="10">
                  <c:v>Summer_2011</c:v>
                </c:pt>
                <c:pt idx="11">
                  <c:v>Fall_2011</c:v>
                </c:pt>
                <c:pt idx="12">
                  <c:v>Winter_2011</c:v>
                </c:pt>
                <c:pt idx="13">
                  <c:v>Spring_2012</c:v>
                </c:pt>
                <c:pt idx="14">
                  <c:v>Summer_2012</c:v>
                </c:pt>
                <c:pt idx="15">
                  <c:v>Fall_2012</c:v>
                </c:pt>
                <c:pt idx="16">
                  <c:v>Spring_2013</c:v>
                </c:pt>
                <c:pt idx="17">
                  <c:v>Summer_2013</c:v>
                </c:pt>
                <c:pt idx="18">
                  <c:v>Fall_2013</c:v>
                </c:pt>
                <c:pt idx="19">
                  <c:v>Spring_2014</c:v>
                </c:pt>
                <c:pt idx="20">
                  <c:v>Summer_2014</c:v>
                </c:pt>
                <c:pt idx="21">
                  <c:v>Fall_2014</c:v>
                </c:pt>
                <c:pt idx="22">
                  <c:v>Spring_2015</c:v>
                </c:pt>
                <c:pt idx="23">
                  <c:v>Summer_2015</c:v>
                </c:pt>
                <c:pt idx="24">
                  <c:v>Fall_2015</c:v>
                </c:pt>
                <c:pt idx="25">
                  <c:v>Spring_2016</c:v>
                </c:pt>
                <c:pt idx="26">
                  <c:v>Summer_2016</c:v>
                </c:pt>
                <c:pt idx="27">
                  <c:v>Fall_2016</c:v>
                </c:pt>
                <c:pt idx="28">
                  <c:v>Spring_2017</c:v>
                </c:pt>
                <c:pt idx="29">
                  <c:v>Summer_2017</c:v>
                </c:pt>
                <c:pt idx="30">
                  <c:v>Fall_2017</c:v>
                </c:pt>
              </c:strCache>
            </c:strRef>
          </c:cat>
          <c:val>
            <c:numRef>
              <c:f>LWC_Recent!$F$4:$AJ$4</c:f>
              <c:numCache>
                <c:formatCode>0</c:formatCode>
                <c:ptCount val="31"/>
                <c:pt idx="0">
                  <c:v>8</c:v>
                </c:pt>
                <c:pt idx="3">
                  <c:v>7</c:v>
                </c:pt>
                <c:pt idx="4">
                  <c:v>8</c:v>
                </c:pt>
                <c:pt idx="5">
                  <c:v>7</c:v>
                </c:pt>
                <c:pt idx="8">
                  <c:v>7</c:v>
                </c:pt>
              </c:numCache>
            </c:numRef>
          </c:val>
          <c:extLst>
            <c:ext xmlns:c16="http://schemas.microsoft.com/office/drawing/2014/chart" uri="{C3380CC4-5D6E-409C-BE32-E72D297353CC}">
              <c16:uniqueId val="{00000004-708B-461E-9338-3362828BF0C7}"/>
            </c:ext>
          </c:extLst>
        </c:ser>
        <c:dLbls>
          <c:showLegendKey val="0"/>
          <c:showVal val="0"/>
          <c:showCatName val="0"/>
          <c:showSerName val="0"/>
          <c:showPercent val="0"/>
          <c:showBubbleSize val="0"/>
        </c:dLbls>
        <c:gapWidth val="150"/>
        <c:axId val="359284328"/>
        <c:axId val="359284720"/>
      </c:barChart>
      <c:catAx>
        <c:axId val="359284328"/>
        <c:scaling>
          <c:orientation val="minMax"/>
        </c:scaling>
        <c:delete val="0"/>
        <c:axPos val="b"/>
        <c:majorGridlines/>
        <c:numFmt formatCode="General" sourceLinked="1"/>
        <c:majorTickMark val="out"/>
        <c:minorTickMark val="none"/>
        <c:tickLblPos val="nextTo"/>
        <c:txPr>
          <a:bodyPr rot="-5400000" vert="horz"/>
          <a:lstStyle/>
          <a:p>
            <a:pPr>
              <a:defRPr/>
            </a:pPr>
            <a:endParaRPr lang="en-US"/>
          </a:p>
        </c:txPr>
        <c:crossAx val="359284720"/>
        <c:crosses val="autoZero"/>
        <c:auto val="1"/>
        <c:lblAlgn val="ctr"/>
        <c:lblOffset val="100"/>
        <c:noMultiLvlLbl val="0"/>
      </c:catAx>
      <c:valAx>
        <c:axId val="359284720"/>
        <c:scaling>
          <c:orientation val="minMax"/>
          <c:max val="12"/>
          <c:min val="0"/>
        </c:scaling>
        <c:delete val="0"/>
        <c:axPos val="l"/>
        <c:majorGridlines/>
        <c:numFmt formatCode="0" sourceLinked="1"/>
        <c:majorTickMark val="out"/>
        <c:minorTickMark val="none"/>
        <c:tickLblPos val="nextTo"/>
        <c:crossAx val="359284328"/>
        <c:crosses val="autoZero"/>
        <c:crossBetween val="between"/>
      </c:valAx>
      <c:spPr>
        <a:ln>
          <a:solidFill>
            <a:schemeClr val="accent1"/>
          </a:solidFill>
        </a:ln>
      </c:spPr>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8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80"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8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80"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80"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80"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80" workbookViewId="0"/>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sheetViews>
    <sheetView zoomScale="80" workbookViewId="0"/>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80" workbookViewId="0"/>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zoomScale="80" workbookViewId="0"/>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80" workbookViewId="0"/>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80" workbookViewId="0"/>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80" workbookViewId="0"/>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80" workbookViewId="0"/>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80" workbookViewId="0"/>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8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8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8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zoomScale="8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zoomScale="8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80" workbookViewId="0"/>
  </sheetViews>
  <pageMargins left="0.7" right="0.7" top="0.75" bottom="0.75" header="0.3" footer="0.3"/>
  <drawing r:id="rId1"/>
</chartsheet>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466725</xdr:colOff>
      <xdr:row>3</xdr:row>
      <xdr:rowOff>28575</xdr:rowOff>
    </xdr:from>
    <xdr:to>
      <xdr:col>10</xdr:col>
      <xdr:colOff>561975</xdr:colOff>
      <xdr:row>21</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66725" y="514350"/>
          <a:ext cx="6191250"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spreadsheet contains from 1997 to 2017 by several Loudoun Watershed Watch partners.</a:t>
          </a:r>
        </a:p>
        <a:p>
          <a:endParaRPr lang="en-US" sz="1100"/>
        </a:p>
        <a:p>
          <a:r>
            <a:rPr lang="en-US" sz="1100"/>
            <a:t>Different methods were used, so each type of data were normalized to a uniform 0 to 100 scale</a:t>
          </a:r>
          <a:r>
            <a:rPr lang="en-US" sz="1100" baseline="0"/>
            <a:t> </a:t>
          </a:r>
          <a:r>
            <a:rPr lang="en-US" sz="1100"/>
            <a:t>for classification in the summary table.  While is it not accurate to compile different data as such, it is nonetheless</a:t>
          </a:r>
          <a:r>
            <a:rPr lang="en-US" sz="1100" baseline="0"/>
            <a:t> worthwhile to at least attempt to systhesize the information for a coarse relative trend comparison.</a:t>
          </a:r>
        </a:p>
        <a:p>
          <a:endParaRPr lang="en-US" sz="1100" baseline="0"/>
        </a:p>
        <a:p>
          <a:r>
            <a:rPr lang="en-US" sz="1100" baseline="0"/>
            <a:t>Charts for the recent 2008-2017 VA SOS data collected by Loudoun Wildlife Conservancy are included here.</a:t>
          </a:r>
        </a:p>
        <a:p>
          <a:endParaRPr lang="en-US" sz="1100" baseline="0"/>
        </a:p>
        <a:p>
          <a:r>
            <a:rPr lang="en-US" sz="1100" baseline="0"/>
            <a:t>Not all Goose Creek Association data were available or data for Fauquier County used.</a:t>
          </a:r>
        </a:p>
        <a:p>
          <a:endParaRPr lang="en-US" sz="1100" baseline="0"/>
        </a:p>
        <a:p>
          <a:r>
            <a:rPr lang="en-US" sz="1100" baseline="0"/>
            <a:t>The compilation does not include the 2009 Loudoun County stream assessment.</a:t>
          </a:r>
        </a:p>
        <a:p>
          <a:endParaRPr lang="en-US" sz="1100" baseline="0"/>
        </a:p>
        <a:p>
          <a:r>
            <a:rPr lang="en-US" sz="1100" baseline="0"/>
            <a:t>Last updated:  January 20, 2018</a:t>
          </a:r>
        </a:p>
        <a:p>
          <a:r>
            <a:rPr lang="en-US" sz="1100" baseline="0"/>
            <a:t>                           David Ward</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3</xdr:col>
      <xdr:colOff>72278</xdr:colOff>
      <xdr:row>0</xdr:row>
      <xdr:rowOff>28575</xdr:rowOff>
    </xdr:from>
    <xdr:to>
      <xdr:col>3</xdr:col>
      <xdr:colOff>2024903</xdr:colOff>
      <xdr:row>0</xdr:row>
      <xdr:rowOff>1028700</xdr:rowOff>
    </xdr:to>
    <xdr:pic>
      <xdr:nvPicPr>
        <xdr:cNvPr id="62564" name="Picture 20">
          <a:extLst>
            <a:ext uri="{FF2B5EF4-FFF2-40B4-BE49-F238E27FC236}">
              <a16:creationId xmlns:a16="http://schemas.microsoft.com/office/drawing/2014/main" id="{00000000-0008-0000-0300-000064F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0072" y="28575"/>
          <a:ext cx="1952625" cy="1000125"/>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257735</xdr:colOff>
      <xdr:row>78</xdr:row>
      <xdr:rowOff>33617</xdr:rowOff>
    </xdr:from>
    <xdr:to>
      <xdr:col>3</xdr:col>
      <xdr:colOff>1064559</xdr:colOff>
      <xdr:row>80</xdr:row>
      <xdr:rowOff>33618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9588" y="13559117"/>
          <a:ext cx="3810000" cy="291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Needs</a:t>
          </a:r>
          <a:r>
            <a:rPr lang="en-US" sz="1100" baseline="0"/>
            <a:t> to update and include all Goose Creek Association data.</a:t>
          </a:r>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0.56569</cdr:x>
      <cdr:y>0.02451</cdr:y>
    </cdr:from>
    <cdr:to>
      <cdr:x>0.67153</cdr:x>
      <cdr:y>0.0677</cdr:y>
    </cdr:to>
    <cdr:sp macro="" textlink="">
      <cdr:nvSpPr>
        <cdr:cNvPr id="2" name="TextBox 1"/>
        <cdr:cNvSpPr txBox="1"/>
      </cdr:nvSpPr>
      <cdr:spPr>
        <a:xfrm xmlns:a="http://schemas.openxmlformats.org/drawingml/2006/main">
          <a:off x="4887058" y="153865"/>
          <a:ext cx="914400" cy="2710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Purcellville</a:t>
          </a: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twoCellAnchor>
    <xdr:from>
      <xdr:col>3</xdr:col>
      <xdr:colOff>504825</xdr:colOff>
      <xdr:row>31</xdr:row>
      <xdr:rowOff>114301</xdr:rowOff>
    </xdr:from>
    <xdr:to>
      <xdr:col>7</xdr:col>
      <xdr:colOff>209550</xdr:colOff>
      <xdr:row>34</xdr:row>
      <xdr:rowOff>47626</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2333625" y="4543426"/>
          <a:ext cx="214312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is work area for VLOOKUP</a:t>
          </a:r>
        </a:p>
      </xdr:txBody>
    </xdr:sp>
    <xdr:clientData/>
  </xdr:twoCellAnchor>
  <xdr:twoCellAnchor>
    <xdr:from>
      <xdr:col>4</xdr:col>
      <xdr:colOff>466725</xdr:colOff>
      <xdr:row>10</xdr:row>
      <xdr:rowOff>66675</xdr:rowOff>
    </xdr:from>
    <xdr:to>
      <xdr:col>11</xdr:col>
      <xdr:colOff>438150</xdr:colOff>
      <xdr:row>29</xdr:row>
      <xdr:rowOff>38100</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2905125" y="1495425"/>
          <a:ext cx="4238625"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Seasons  </a:t>
          </a:r>
        </a:p>
        <a:p>
          <a:endParaRPr lang="en-US" sz="1100"/>
        </a:p>
        <a:p>
          <a:r>
            <a:rPr lang="en-US" sz="1100">
              <a:solidFill>
                <a:schemeClr val="dk1"/>
              </a:solidFill>
              <a:latin typeface="+mn-lt"/>
              <a:ea typeface="+mn-ea"/>
              <a:cs typeface="+mn-cs"/>
            </a:rPr>
            <a:t>Mar-May – Spring</a:t>
          </a:r>
        </a:p>
        <a:p>
          <a:r>
            <a:rPr lang="en-US" sz="1100">
              <a:solidFill>
                <a:schemeClr val="dk1"/>
              </a:solidFill>
              <a:latin typeface="+mn-lt"/>
              <a:ea typeface="+mn-ea"/>
              <a:cs typeface="+mn-cs"/>
            </a:rPr>
            <a:t>Jun-Aug – Summer</a:t>
          </a:r>
        </a:p>
        <a:p>
          <a:r>
            <a:rPr lang="en-US" sz="1100">
              <a:solidFill>
                <a:schemeClr val="dk1"/>
              </a:solidFill>
              <a:latin typeface="+mn-lt"/>
              <a:ea typeface="+mn-ea"/>
              <a:cs typeface="+mn-cs"/>
            </a:rPr>
            <a:t>Sep-Nov – Fall</a:t>
          </a:r>
        </a:p>
        <a:p>
          <a:r>
            <a:rPr lang="en-US" sz="1100">
              <a:solidFill>
                <a:schemeClr val="dk1"/>
              </a:solidFill>
              <a:latin typeface="+mn-lt"/>
              <a:ea typeface="+mn-ea"/>
              <a:cs typeface="+mn-cs"/>
            </a:rPr>
            <a:t>Dec – Feb – Winter (optional)</a:t>
          </a:r>
        </a:p>
        <a:p>
          <a:endParaRPr 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314325</xdr:colOff>
      <xdr:row>31</xdr:row>
      <xdr:rowOff>19050</xdr:rowOff>
    </xdr:from>
    <xdr:to>
      <xdr:col>4</xdr:col>
      <xdr:colOff>142875</xdr:colOff>
      <xdr:row>49</xdr:row>
      <xdr:rowOff>47625</xdr:rowOff>
    </xdr:to>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314325" y="5848350"/>
          <a:ext cx="4591050" cy="294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VSCI</a:t>
          </a:r>
        </a:p>
        <a:p>
          <a:endParaRPr lang="en-US" sz="1100"/>
        </a:p>
        <a:p>
          <a:r>
            <a:rPr lang="en-US" sz="1100"/>
            <a:t>if  [Mean] &lt;= 42 Then</a:t>
          </a:r>
        </a:p>
        <a:p>
          <a:r>
            <a:rPr lang="en-US" sz="1100"/>
            <a:t>   Score = "Severe Stress"</a:t>
          </a:r>
        </a:p>
        <a:p>
          <a:r>
            <a:rPr lang="en-US" sz="1100"/>
            <a:t>End if</a:t>
          </a:r>
        </a:p>
        <a:p>
          <a:endParaRPr lang="en-US" sz="1100"/>
        </a:p>
        <a:p>
          <a:r>
            <a:rPr lang="en-US" sz="1100"/>
            <a:t>if  [Mean] &gt;= 43 and  [Mean] &lt;= 59 Then</a:t>
          </a:r>
        </a:p>
        <a:p>
          <a:r>
            <a:rPr lang="en-US" sz="1100"/>
            <a:t>   Score = "Stress"</a:t>
          </a:r>
        </a:p>
        <a:p>
          <a:r>
            <a:rPr lang="en-US" sz="1100"/>
            <a:t>End if</a:t>
          </a:r>
        </a:p>
        <a:p>
          <a:endParaRPr lang="en-US" sz="1100"/>
        </a:p>
        <a:p>
          <a:r>
            <a:rPr lang="en-US" sz="1100"/>
            <a:t>if  [Mean] &gt;= 60 and  [Mean] &lt;= 72 Then</a:t>
          </a:r>
        </a:p>
        <a:p>
          <a:r>
            <a:rPr lang="en-US" sz="1100"/>
            <a:t>   Score = "Good"</a:t>
          </a:r>
        </a:p>
        <a:p>
          <a:r>
            <a:rPr lang="en-US" sz="1100"/>
            <a:t>End if</a:t>
          </a:r>
        </a:p>
        <a:p>
          <a:endParaRPr lang="en-US" sz="1100"/>
        </a:p>
        <a:p>
          <a:r>
            <a:rPr lang="en-US" sz="1100"/>
            <a:t>if  [Mean] &gt;= 73 Then</a:t>
          </a:r>
        </a:p>
        <a:p>
          <a:r>
            <a:rPr lang="en-US" sz="1100"/>
            <a:t>   Score = "Excellent"</a:t>
          </a:r>
        </a:p>
        <a:p>
          <a:r>
            <a:rPr lang="en-US" sz="1100"/>
            <a:t>End if</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twoCellAnchor>
    <xdr:from>
      <xdr:col>5</xdr:col>
      <xdr:colOff>600075</xdr:colOff>
      <xdr:row>4</xdr:row>
      <xdr:rowOff>85725</xdr:rowOff>
    </xdr:from>
    <xdr:to>
      <xdr:col>17</xdr:col>
      <xdr:colOff>28575</xdr:colOff>
      <xdr:row>43</xdr:row>
      <xdr:rowOff>28575</xdr:rowOff>
    </xdr:to>
    <xdr:graphicFrame macro="">
      <xdr:nvGraphicFramePr>
        <xdr:cNvPr id="19545" name="Chart 1">
          <a:extLst>
            <a:ext uri="{FF2B5EF4-FFF2-40B4-BE49-F238E27FC236}">
              <a16:creationId xmlns:a16="http://schemas.microsoft.com/office/drawing/2014/main" id="{00000000-0008-0000-1F00-000059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18</xdr:col>
      <xdr:colOff>19050</xdr:colOff>
      <xdr:row>39</xdr:row>
      <xdr:rowOff>104775</xdr:rowOff>
    </xdr:to>
    <xdr:graphicFrame macro="">
      <xdr:nvGraphicFramePr>
        <xdr:cNvPr id="18521" name="Chart 1">
          <a:extLst>
            <a:ext uri="{FF2B5EF4-FFF2-40B4-BE49-F238E27FC236}">
              <a16:creationId xmlns:a16="http://schemas.microsoft.com/office/drawing/2014/main" id="{00000000-0008-0000-2000-000059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438150</xdr:colOff>
      <xdr:row>9</xdr:row>
      <xdr:rowOff>38100</xdr:rowOff>
    </xdr:from>
    <xdr:to>
      <xdr:col>9</xdr:col>
      <xdr:colOff>19050</xdr:colOff>
      <xdr:row>21</xdr:row>
      <xdr:rowOff>133350</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562475" y="1495425"/>
          <a:ext cx="4314825"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Only one matched data point, therefore no correlation.</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Ward" refreshedDate="40606.544514814814" createdVersion="1" refreshedVersion="3" recordCount="437" upgradeOnRefresh="1" xr:uid="{00000000-000A-0000-FFFF-FFFF02000000}">
  <cacheSource type="worksheet">
    <worksheetSource ref="A1:S438" sheet="Work_Data_Tbl"/>
  </cacheSource>
  <cacheFields count="19">
    <cacheField name="record" numFmtId="0">
      <sharedItems containsSemiMixedTypes="0" containsString="0" containsNumber="1" containsInteger="1" minValue="1" maxValue="67" count="54">
        <n v="8"/>
        <n v="4"/>
        <n v="13"/>
        <n v="17"/>
        <n v="33"/>
        <n v="24"/>
        <n v="12"/>
        <n v="11"/>
        <n v="1"/>
        <n v="3"/>
        <n v="55"/>
        <n v="56"/>
        <n v="57"/>
        <n v="58"/>
        <n v="59"/>
        <n v="16"/>
        <n v="27"/>
        <n v="19"/>
        <n v="21"/>
        <n v="22"/>
        <n v="61"/>
        <n v="60"/>
        <n v="35"/>
        <n v="32"/>
        <n v="36"/>
        <n v="34"/>
        <n v="23"/>
        <n v="25"/>
        <n v="62"/>
        <n v="28"/>
        <n v="29"/>
        <n v="5"/>
        <n v="2"/>
        <n v="30"/>
        <n v="6"/>
        <n v="31"/>
        <n v="7"/>
        <n v="9"/>
        <n v="63"/>
        <n v="67"/>
        <n v="64"/>
        <n v="66"/>
        <n v="65"/>
        <n v="38"/>
        <n v="10"/>
        <n v="14"/>
        <n v="39"/>
        <n v="40"/>
        <n v="42"/>
        <n v="44"/>
        <n v="41"/>
        <n v="43"/>
        <n v="45"/>
        <n v="26"/>
      </sharedItems>
    </cacheField>
    <cacheField name="Major River Basin" numFmtId="0">
      <sharedItems containsBlank="1"/>
    </cacheField>
    <cacheField name="Stream Name" numFmtId="0">
      <sharedItems containsBlank="1" containsMixedTypes="1" containsNumber="1" containsInteger="1" minValue="3" maxValue="1517"/>
    </cacheField>
    <cacheField name="organization" numFmtId="0">
      <sharedItems containsBlank="1"/>
    </cacheField>
    <cacheField name="Station Number" numFmtId="0">
      <sharedItems containsBlank="1" containsMixedTypes="1" containsNumber="1" containsInteger="1" minValue="1" maxValue="16"/>
    </cacheField>
    <cacheField name="DEQ Station ID " numFmtId="0">
      <sharedItems containsBlank="1"/>
    </cacheField>
    <cacheField name="Station Location Description" numFmtId="0">
      <sharedItems containsBlank="1" containsMixedTypes="1" containsNumber="1" containsInteger="1" minValue="521" maxValue="1623"/>
    </cacheField>
    <cacheField name="Collection Date" numFmtId="0">
      <sharedItems containsSemiMixedTypes="0" containsNonDate="0" containsDate="1" containsString="0" minDate="1997-05-10T00:00:00" maxDate="2010-11-01T00:00:00"/>
    </cacheField>
    <cacheField name="Label" numFmtId="0">
      <sharedItems/>
    </cacheField>
    <cacheField name="Season Index" numFmtId="0">
      <sharedItems containsSemiMixedTypes="0" containsString="0" containsNumber="1" containsInteger="1" minValue="1" maxValue="50" count="5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sharedItems>
    </cacheField>
    <cacheField name="EPA Biosurvey Score" numFmtId="0">
      <sharedItems containsString="0" containsBlank="1" containsNumber="1" containsInteger="1" minValue="3" maxValue="28"/>
    </cacheField>
    <cacheField name="EPA Biosurvey Condition Category" numFmtId="0">
      <sharedItems containsBlank="1"/>
    </cacheField>
    <cacheField name="SOS Multi-metric Index Score" numFmtId="0">
      <sharedItems containsString="0" containsBlank="1" containsNumber="1" containsInteger="1" minValue="1" maxValue="12"/>
    </cacheField>
    <cacheField name="Multimetric Index Category" numFmtId="0">
      <sharedItems containsBlank="1"/>
    </cacheField>
    <cacheField name="VA_SCI" numFmtId="0">
      <sharedItems containsString="0" containsBlank="1" containsNumber="1" minValue="27.500783915569997" maxValue="80.312899918137433"/>
    </cacheField>
    <cacheField name="VA_SCI Biosurvey_Condition" numFmtId="0">
      <sharedItems containsBlank="1"/>
    </cacheField>
    <cacheField name="EPA Relative" numFmtId="0">
      <sharedItems containsString="0" containsBlank="1" containsNumber="1" minValue="10" maxValue="93.333333333333329"/>
    </cacheField>
    <cacheField name="SOS Relative" numFmtId="0">
      <sharedItems containsString="0" containsBlank="1" containsNumber="1" minValue="8.3333333333333339" maxValue="100"/>
    </cacheField>
    <cacheField name="Average Relative" numFmtId="0">
      <sharedItems containsSemiMixedTypes="0" containsString="0" containsNumber="1" minValue="13.333333333333334"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7">
  <r>
    <x v="0"/>
    <s v="Catoctin Creek (A02)"/>
    <s v="South Fork Catoctin Creek"/>
    <s v="LWC"/>
    <n v="4"/>
    <m/>
    <s v="Purcellville Nature Park"/>
    <d v="1997-05-10T00:00:00"/>
    <s v="Spring 1997"/>
    <x v="0"/>
    <n v="15"/>
    <s v="Fair"/>
    <n v="10"/>
    <s v="Acceptable"/>
    <m/>
    <m/>
    <n v="50"/>
    <n v="83.333333333333329"/>
    <n v="66.666666666666657"/>
  </r>
  <r>
    <x v="1"/>
    <s v="Catoctin Creek (A02)"/>
    <s v="North Fork Catoctin Creek"/>
    <s v="LWC"/>
    <n v="1"/>
    <m/>
    <s v="Near Confluence of North and South Fork Catoctin"/>
    <d v="1997-05-12T00:00:00"/>
    <s v="Spring 1997"/>
    <x v="0"/>
    <n v="6"/>
    <s v="Poor"/>
    <n v="12"/>
    <s v="Acceptable"/>
    <m/>
    <m/>
    <n v="20"/>
    <n v="100"/>
    <n v="60"/>
  </r>
  <r>
    <x v="2"/>
    <s v="Lower Goose Creek (A08)"/>
    <s v="Tuscarora Creek"/>
    <s v="LWC"/>
    <n v="2"/>
    <m/>
    <s v="Lawson Road crossing of Tuscarora"/>
    <d v="1997-05-14T00:00:00"/>
    <s v="Spring 1997"/>
    <x v="0"/>
    <n v="9"/>
    <s v="Fair"/>
    <n v="6"/>
    <s v="Unacceptable"/>
    <m/>
    <m/>
    <n v="30"/>
    <n v="50"/>
    <n v="40"/>
  </r>
  <r>
    <x v="3"/>
    <s v="LWC Crooked Run of N. Fork Goose Creek Rt. 727"/>
    <s v="Crooked Run"/>
    <s v="LWC"/>
    <m/>
    <m/>
    <m/>
    <d v="1997-05-14T00:00:00"/>
    <s v="Spring 1997"/>
    <x v="0"/>
    <n v="12"/>
    <s v="Fair"/>
    <n v="10"/>
    <s v="Acceptable"/>
    <m/>
    <m/>
    <n v="40"/>
    <n v="83.333333333333329"/>
    <n v="61.666666666666664"/>
  </r>
  <r>
    <x v="4"/>
    <s v="Potomac River/Limestone Branch (A03)"/>
    <s v="Unnamed Trib - Limestone Branch"/>
    <s v="LWC"/>
    <n v="5"/>
    <m/>
    <s v="100 feet upstream Rt. 661 bridge"/>
    <d v="1997-05-17T00:00:00"/>
    <s v="Spring 1997"/>
    <x v="0"/>
    <n v="12"/>
    <s v="Fair"/>
    <n v="10"/>
    <s v="Acceptable"/>
    <m/>
    <m/>
    <n v="40"/>
    <n v="83.333333333333329"/>
    <n v="61.666666666666664"/>
  </r>
  <r>
    <x v="5"/>
    <s v="North Fork Goose Creek (A06)"/>
    <s v="North Fork Goose Creek"/>
    <s v="LWC"/>
    <n v="7"/>
    <m/>
    <s v="500 yards upstream from Tranquilty Rd. bridge"/>
    <d v="1997-05-18T00:00:00"/>
    <s v="Spring 1997"/>
    <x v="0"/>
    <n v="12"/>
    <s v="Fair"/>
    <n v="5"/>
    <s v="Unacceptable"/>
    <m/>
    <m/>
    <n v="40"/>
    <n v="41.666666666666664"/>
    <n v="40.833333333333329"/>
  </r>
  <r>
    <x v="5"/>
    <s v="LWC N. Fork Goose Creek Rt 782"/>
    <s v="NF Goose"/>
    <s v="LWC"/>
    <m/>
    <m/>
    <m/>
    <d v="1997-05-18T00:00:00"/>
    <s v="Spring 1997"/>
    <x v="0"/>
    <n v="12"/>
    <s v="Fair"/>
    <n v="10"/>
    <s v="Acceptable"/>
    <m/>
    <m/>
    <n v="40"/>
    <n v="83.333333333333329"/>
    <n v="61.666666666666664"/>
  </r>
  <r>
    <x v="1"/>
    <s v="Catoctin Creek (A02)"/>
    <s v="North Fork Catoctin Creek"/>
    <s v="LWC"/>
    <n v="1"/>
    <m/>
    <s v="Near Confluence of North and South Fork Catoctin"/>
    <d v="1997-07-10T00:00:00"/>
    <s v="Summer 1997"/>
    <x v="1"/>
    <n v="12"/>
    <s v="Fair"/>
    <n v="11"/>
    <s v="Acceptable"/>
    <m/>
    <m/>
    <n v="40"/>
    <n v="91.666666666666671"/>
    <n v="65.833333333333343"/>
  </r>
  <r>
    <x v="5"/>
    <s v="North Fork Goose Creek (A06)"/>
    <s v="North Fork Goose Creek"/>
    <s v="LWC"/>
    <n v="7"/>
    <m/>
    <s v="500 yards upstream from Tranquilty Rd. bridge"/>
    <d v="1997-07-12T00:00:00"/>
    <s v="Summer 1997"/>
    <x v="1"/>
    <n v="12"/>
    <s v="Fair"/>
    <n v="6"/>
    <s v="Unacceptable"/>
    <m/>
    <m/>
    <n v="40"/>
    <n v="50"/>
    <n v="45"/>
  </r>
  <r>
    <x v="3"/>
    <s v="LWC Crooked Run of N. Fork Goose Creek Rt. 727"/>
    <s v="Crooked Run"/>
    <s v="LWC"/>
    <m/>
    <m/>
    <m/>
    <d v="1997-07-12T00:00:00"/>
    <s v="Summer 1997"/>
    <x v="1"/>
    <n v="15"/>
    <s v="Fair"/>
    <n v="11"/>
    <s v="Acceptable"/>
    <m/>
    <m/>
    <n v="50"/>
    <n v="91.666666666666671"/>
    <n v="70.833333333333343"/>
  </r>
  <r>
    <x v="5"/>
    <s v="LWC N. Fork Goose Creek Rt 782"/>
    <s v="NF Goose"/>
    <s v="LWC"/>
    <m/>
    <m/>
    <m/>
    <d v="1997-07-12T00:00:00"/>
    <s v="Summer 1997"/>
    <x v="1"/>
    <n v="12"/>
    <s v="Fair"/>
    <m/>
    <m/>
    <m/>
    <m/>
    <n v="40"/>
    <m/>
    <n v="40"/>
  </r>
  <r>
    <x v="4"/>
    <s v="Potomac River/Limestone Branch (A03)"/>
    <s v="Unnamed Trib - Limestone Branch"/>
    <s v="LWC"/>
    <n v="5"/>
    <m/>
    <s v="100 feet upstream Rt. 661 bridge"/>
    <d v="1997-07-18T00:00:00"/>
    <s v="Summer 1997"/>
    <x v="1"/>
    <n v="12"/>
    <s v="Fair"/>
    <n v="10"/>
    <s v="Acceptable"/>
    <m/>
    <m/>
    <n v="40"/>
    <n v="83.333333333333329"/>
    <n v="61.666666666666664"/>
  </r>
  <r>
    <x v="2"/>
    <s v="Lower Goose Creek (A08)"/>
    <s v="Tuscarora Creek"/>
    <s v="LWC"/>
    <n v="2"/>
    <m/>
    <s v="Lawson Road crossing of Tuscarora"/>
    <d v="1997-07-19T00:00:00"/>
    <s v="Summer 1997"/>
    <x v="1"/>
    <n v="12"/>
    <s v="Fair"/>
    <n v="11"/>
    <s v="Acceptable"/>
    <m/>
    <m/>
    <n v="40"/>
    <n v="91.666666666666671"/>
    <n v="65.833333333333343"/>
  </r>
  <r>
    <x v="0"/>
    <s v="Catoctin Creek (A02)"/>
    <s v="South Fork Catoctin Creek"/>
    <s v="LWC"/>
    <n v="4"/>
    <m/>
    <s v="Purcellville Nature Park"/>
    <d v="1997-07-20T00:00:00"/>
    <s v="Summer 1997"/>
    <x v="1"/>
    <n v="12"/>
    <s v="Fair"/>
    <n v="7"/>
    <s v="Acceptable"/>
    <m/>
    <m/>
    <n v="40"/>
    <n v="58.333333333333336"/>
    <n v="49.166666666666671"/>
  </r>
  <r>
    <x v="5"/>
    <s v="North Fork Goose Creek (A06)"/>
    <s v="North Fork Goose Creek"/>
    <s v="LWC"/>
    <n v="7"/>
    <m/>
    <s v="500 yards upstream from Tranquilty Rd. bridge"/>
    <d v="1997-09-07T00:00:00"/>
    <s v="Fall 1997"/>
    <x v="2"/>
    <n v="9"/>
    <s v="Fair"/>
    <n v="6"/>
    <s v="Unacceptable"/>
    <m/>
    <m/>
    <n v="30"/>
    <n v="50"/>
    <n v="40"/>
  </r>
  <r>
    <x v="5"/>
    <s v="LWC N. Fork Goose Creek Rt 782"/>
    <s v="NF Goose"/>
    <s v="LWC"/>
    <m/>
    <m/>
    <m/>
    <d v="1997-09-07T00:00:00"/>
    <s v="Fall 1997"/>
    <x v="2"/>
    <n v="9"/>
    <s v="Fair"/>
    <m/>
    <m/>
    <m/>
    <m/>
    <n v="30"/>
    <m/>
    <n v="30"/>
  </r>
  <r>
    <x v="3"/>
    <s v="LWC Crooked Run of N. Fork Goose Creek Rt. 727"/>
    <s v="Crooked Run"/>
    <s v="LWC"/>
    <m/>
    <m/>
    <m/>
    <d v="1997-09-12T00:00:00"/>
    <s v="Fall 1997"/>
    <x v="2"/>
    <n v="18"/>
    <s v="Good"/>
    <n v="11"/>
    <s v="Acceptable"/>
    <m/>
    <m/>
    <n v="60"/>
    <n v="91.666666666666671"/>
    <n v="75.833333333333343"/>
  </r>
  <r>
    <x v="0"/>
    <s v="Catoctin Creek (A02)"/>
    <s v="South Fork Catoctin Creek"/>
    <s v="LWC"/>
    <n v="4"/>
    <m/>
    <s v="Purcellville Nature Park"/>
    <d v="1997-09-13T00:00:00"/>
    <s v="Fall 1997"/>
    <x v="2"/>
    <n v="6"/>
    <s v="Poor"/>
    <n v="3"/>
    <s v="Unacceptable"/>
    <m/>
    <m/>
    <n v="20"/>
    <n v="25"/>
    <n v="22.5"/>
  </r>
  <r>
    <x v="6"/>
    <s v="LWC Beaverdam Cr. -- Rt 630"/>
    <s v="Beaverdam Creek"/>
    <s v="LWC"/>
    <m/>
    <m/>
    <m/>
    <d v="1997-09-14T00:00:00"/>
    <s v="Fall 1997"/>
    <x v="2"/>
    <n v="12"/>
    <s v="Fair"/>
    <m/>
    <m/>
    <m/>
    <m/>
    <n v="40"/>
    <m/>
    <n v="40"/>
  </r>
  <r>
    <x v="2"/>
    <s v="Lower Goose Creek (A08)"/>
    <s v="Tuscarora Creek"/>
    <s v="LWC"/>
    <n v="2"/>
    <m/>
    <s v="Lawson Road crossing of Tuscarora"/>
    <d v="1997-09-15T00:00:00"/>
    <s v="Fall 1997"/>
    <x v="2"/>
    <n v="15"/>
    <s v="Fair"/>
    <n v="12"/>
    <s v="Acceptable"/>
    <m/>
    <m/>
    <n v="50"/>
    <n v="100"/>
    <n v="75"/>
  </r>
  <r>
    <x v="4"/>
    <s v="Potomac River/Limestone Branch (A03)"/>
    <s v="Unnamed Trib - Limestone Branch"/>
    <s v="LWC"/>
    <n v="5"/>
    <m/>
    <s v="100 feet upstream Rt. 661 bridge"/>
    <d v="1997-09-21T00:00:00"/>
    <s v="Fall 1997"/>
    <x v="2"/>
    <n v="9"/>
    <s v="Fair"/>
    <n v="12"/>
    <s v="Acceptable"/>
    <m/>
    <m/>
    <n v="30"/>
    <n v="100"/>
    <n v="65"/>
  </r>
  <r>
    <x v="1"/>
    <s v="Catoctin Creek (A02)"/>
    <s v="North Fork Catoctin Creek"/>
    <s v="LWC"/>
    <n v="1"/>
    <m/>
    <s v="Near Confluence of North and South Fork Catoctin"/>
    <d v="1997-09-22T00:00:00"/>
    <s v="Fall 1997"/>
    <x v="2"/>
    <n v="12"/>
    <s v="Fair"/>
    <n v="11"/>
    <s v="Acceptable"/>
    <m/>
    <m/>
    <n v="40"/>
    <n v="91.666666666666671"/>
    <n v="65.833333333333343"/>
  </r>
  <r>
    <x v="7"/>
    <s v="Beaverdam Creek (A07)"/>
    <s v="Butcher's Branch"/>
    <s v="LWC"/>
    <n v="10"/>
    <m/>
    <s v="approx. 300 meters downstream of the Rt. 831 bridge"/>
    <d v="1997-09-27T00:00:00"/>
    <s v="Fall 1997"/>
    <x v="2"/>
    <n v="9"/>
    <s v="Fair"/>
    <n v="8"/>
    <s v="Acceptable"/>
    <m/>
    <m/>
    <n v="30"/>
    <n v="66.666666666666671"/>
    <n v="48.333333333333336"/>
  </r>
  <r>
    <x v="1"/>
    <s v="Catoctin Creek (A02)"/>
    <s v="North Fork Catoctin Creek"/>
    <s v="LWC"/>
    <n v="1"/>
    <m/>
    <s v="Near Confluence of North and South Fork Catoctin"/>
    <d v="1997-12-05T00:00:00"/>
    <s v="Winter 1997"/>
    <x v="3"/>
    <n v="9"/>
    <s v="Fair"/>
    <n v="8"/>
    <s v="Acceptable"/>
    <m/>
    <m/>
    <n v="30"/>
    <n v="66.666666666666671"/>
    <n v="48.333333333333336"/>
  </r>
  <r>
    <x v="2"/>
    <s v="Lower Goose Creek (A08)"/>
    <s v="Tuscarora Creek"/>
    <s v="LWC"/>
    <n v="2"/>
    <m/>
    <s v="Lawson Road crossing of Tuscarora"/>
    <d v="1998-03-01T00:00:00"/>
    <s v="Spring 1998"/>
    <x v="4"/>
    <n v="6"/>
    <s v="Poor"/>
    <n v="5"/>
    <s v="Unacceptable"/>
    <m/>
    <m/>
    <n v="20"/>
    <n v="41.666666666666664"/>
    <n v="30.833333333333332"/>
  </r>
  <r>
    <x v="7"/>
    <s v="Beaverdam Creek (A07)"/>
    <s v="Butcher's Branch"/>
    <s v="LWC"/>
    <n v="10"/>
    <m/>
    <s v="approx. 300 meters downstream of the Rt. 831 bridge"/>
    <d v="1998-05-03T00:00:00"/>
    <s v="Spring 1998"/>
    <x v="4"/>
    <n v="12"/>
    <s v="Fair"/>
    <n v="11"/>
    <s v="Acceptable"/>
    <m/>
    <m/>
    <n v="40"/>
    <n v="91.666666666666671"/>
    <n v="65.833333333333343"/>
  </r>
  <r>
    <x v="4"/>
    <s v="Potomac River/Limestone Branch (A03)"/>
    <s v="Unnamed Trib - Limestone Branch"/>
    <s v="LWC"/>
    <n v="5"/>
    <m/>
    <s v="100 feet upstream Rt. 661 bridge"/>
    <d v="1998-05-10T00:00:00"/>
    <s v="Spring 1998"/>
    <x v="4"/>
    <n v="12"/>
    <s v="Fair"/>
    <n v="11"/>
    <s v="Acceptable"/>
    <m/>
    <m/>
    <n v="40"/>
    <n v="91.666666666666671"/>
    <n v="65.833333333333343"/>
  </r>
  <r>
    <x v="3"/>
    <s v="LWC Crooked Run of N. Fork Goose Creek Rt. 727"/>
    <s v="Crooked Run"/>
    <s v="LWC"/>
    <m/>
    <m/>
    <m/>
    <d v="1998-05-15T00:00:00"/>
    <s v="Spring 1998"/>
    <x v="4"/>
    <n v="6"/>
    <s v="Poor"/>
    <n v="7"/>
    <s v="Acceptable"/>
    <m/>
    <m/>
    <n v="20"/>
    <n v="58.333333333333336"/>
    <n v="39.166666666666671"/>
  </r>
  <r>
    <x v="1"/>
    <s v="Catoctin Creek (A02)"/>
    <s v="North Fork Catoctin Creek"/>
    <s v="LWC"/>
    <n v="1"/>
    <m/>
    <s v="Near Confluence of North and South Fork Catoctin"/>
    <d v="1998-05-15T00:00:00"/>
    <s v="Spring 1998"/>
    <x v="4"/>
    <n v="3"/>
    <s v="Poor"/>
    <n v="10"/>
    <s v="Acceptable"/>
    <m/>
    <m/>
    <n v="10"/>
    <n v="83.333333333333329"/>
    <n v="46.666666666666664"/>
  </r>
  <r>
    <x v="0"/>
    <s v="Catoctin Creek (A02)"/>
    <s v="South Fork Catoctin Creek"/>
    <s v="LWC"/>
    <n v="4"/>
    <m/>
    <s v="Purcellville Nature Park"/>
    <d v="1998-05-16T00:00:00"/>
    <s v="Spring 1998"/>
    <x v="4"/>
    <n v="3"/>
    <s v="Poor"/>
    <n v="2"/>
    <s v="Unacceptable"/>
    <m/>
    <m/>
    <n v="10"/>
    <n v="16.666666666666668"/>
    <n v="13.333333333333334"/>
  </r>
  <r>
    <x v="2"/>
    <s v="Lower Goose Creek (A08)"/>
    <s v="Tuscarora Creek"/>
    <s v="LWC"/>
    <n v="2"/>
    <m/>
    <s v="Lawson Road crossing of Tuscarora"/>
    <d v="1998-05-17T00:00:00"/>
    <s v="Spring 1998"/>
    <x v="4"/>
    <n v="3"/>
    <s v="Poor"/>
    <n v="2"/>
    <s v="Unacceptable"/>
    <m/>
    <m/>
    <n v="10"/>
    <n v="16.666666666666668"/>
    <n v="13.333333333333334"/>
  </r>
  <r>
    <x v="8"/>
    <s v="Catoctin Creek (A02)"/>
    <s v="Catoctin Creek"/>
    <s v="LWC"/>
    <n v="3"/>
    <m/>
    <s v="Appox. 1 stream mile below Taylorstown Bridge"/>
    <d v="1998-05-17T00:00:00"/>
    <s v="Spring 1998"/>
    <x v="4"/>
    <n v="12"/>
    <s v="Fair"/>
    <n v="11"/>
    <s v="Acceptable"/>
    <m/>
    <m/>
    <n v="40"/>
    <n v="91.666666666666671"/>
    <n v="65.833333333333343"/>
  </r>
  <r>
    <x v="6"/>
    <s v="Beaverdam Creek"/>
    <s v="Beaverdam Creek"/>
    <s v="LWC"/>
    <n v="9"/>
    <m/>
    <s v="south of ford at Jeb Stuart Rd"/>
    <d v="1998-05-19T00:00:00"/>
    <s v="Spring 1998"/>
    <x v="4"/>
    <n v="15"/>
    <s v="Fair"/>
    <n v="8"/>
    <s v="Acceptable"/>
    <m/>
    <m/>
    <n v="50"/>
    <n v="66.666666666666671"/>
    <n v="58.333333333333336"/>
  </r>
  <r>
    <x v="5"/>
    <s v="North Fork Goose Creek (A06)"/>
    <s v="North Fork Goose Creek"/>
    <s v="LWC"/>
    <n v="7"/>
    <m/>
    <s v="500 yards upstream from Tranquilty Rd. bridge"/>
    <d v="1998-05-22T00:00:00"/>
    <s v="Spring 1998"/>
    <x v="4"/>
    <n v="9"/>
    <s v="Fair"/>
    <n v="6"/>
    <s v="Unacceptable"/>
    <m/>
    <m/>
    <n v="30"/>
    <n v="50"/>
    <n v="40"/>
  </r>
  <r>
    <x v="5"/>
    <s v="LWC N. Fork Goose Creek Rt 782"/>
    <s v="NF Goose"/>
    <s v="LWC"/>
    <m/>
    <m/>
    <m/>
    <d v="1998-05-22T00:00:00"/>
    <s v="Spring 1998"/>
    <x v="4"/>
    <n v="12"/>
    <s v="Fair"/>
    <m/>
    <m/>
    <m/>
    <m/>
    <n v="40"/>
    <m/>
    <n v="40"/>
  </r>
  <r>
    <x v="9"/>
    <s v="Catoctin Creek (A02)"/>
    <s v="Milltown Creek"/>
    <s v="LWC"/>
    <n v="11"/>
    <m/>
    <s v="approx. 1 mile upstream from Rt.287 bridge off Rt. 691"/>
    <d v="1998-05-23T00:00:00"/>
    <s v="Spring 1998"/>
    <x v="4"/>
    <n v="15"/>
    <s v="Fair"/>
    <n v="9"/>
    <s v="Acceptable"/>
    <m/>
    <m/>
    <n v="50"/>
    <n v="75"/>
    <n v="62.5"/>
  </r>
  <r>
    <x v="0"/>
    <s v="Catoctin Creek (A02)"/>
    <s v="South Fork Catoctin Creek"/>
    <s v="LWC"/>
    <n v="4"/>
    <m/>
    <s v="Purcellville Nature Park"/>
    <d v="1998-07-11T00:00:00"/>
    <s v="Summer 1998"/>
    <x v="5"/>
    <n v="3"/>
    <s v="Poor"/>
    <n v="2"/>
    <s v="Unacceptable"/>
    <m/>
    <m/>
    <n v="10"/>
    <n v="16.666666666666668"/>
    <n v="13.333333333333334"/>
  </r>
  <r>
    <x v="7"/>
    <s v="Beaverdam Creek (A07)"/>
    <s v="Butcher's Branch"/>
    <s v="LWC"/>
    <n v="10"/>
    <m/>
    <s v="approx. 300 meters downstream of the Rt. 831 bridge"/>
    <d v="1998-07-12T00:00:00"/>
    <s v="Summer 1998"/>
    <x v="5"/>
    <n v="12"/>
    <s v="Fair"/>
    <n v="10"/>
    <s v="Acceptable"/>
    <m/>
    <m/>
    <n v="40"/>
    <n v="83.333333333333329"/>
    <n v="61.666666666666664"/>
  </r>
  <r>
    <x v="2"/>
    <s v="Lower Goose Creek (A08)"/>
    <s v="Tuscarora Creek"/>
    <s v="LWC"/>
    <n v="2"/>
    <m/>
    <s v="Lawson Road crossing of Tuscarora"/>
    <d v="1998-07-18T00:00:00"/>
    <s v="Summer 1998"/>
    <x v="5"/>
    <n v="3"/>
    <s v="Poor"/>
    <n v="7"/>
    <s v="Acceptable"/>
    <m/>
    <m/>
    <n v="10"/>
    <n v="58.333333333333336"/>
    <n v="34.166666666666671"/>
  </r>
  <r>
    <x v="9"/>
    <s v="Catoctin Creek (A02)"/>
    <s v="Milltown Creek"/>
    <s v="LWC"/>
    <n v="11"/>
    <m/>
    <s v="approx. 1 mile upstream from Rt.287 bridge off Rt. 691"/>
    <d v="1998-07-18T00:00:00"/>
    <s v="Summer 1998"/>
    <x v="5"/>
    <n v="12"/>
    <s v="Fair"/>
    <n v="10"/>
    <s v="Acceptable"/>
    <m/>
    <m/>
    <n v="40"/>
    <n v="83.333333333333329"/>
    <n v="61.666666666666664"/>
  </r>
  <r>
    <x v="8"/>
    <s v="Catoctin Creek (A02)"/>
    <s v="Catoctin Creek"/>
    <s v="LWC"/>
    <n v="3"/>
    <m/>
    <s v="Appox. 1 stream mile below Taylorstown Bridge"/>
    <d v="1998-07-19T00:00:00"/>
    <s v="Summer 1998"/>
    <x v="5"/>
    <n v="12"/>
    <s v="Fair"/>
    <n v="11"/>
    <s v="Acceptable"/>
    <m/>
    <m/>
    <n v="40"/>
    <n v="91.666666666666671"/>
    <n v="65.833333333333343"/>
  </r>
  <r>
    <x v="1"/>
    <s v="Catoctin Creek (A02)"/>
    <s v="North Fork Catoctin Creek"/>
    <s v="LWC"/>
    <n v="1"/>
    <m/>
    <s v="Near Confluence of North and South Fork Catoctin"/>
    <d v="1998-07-22T00:00:00"/>
    <s v="Summer 1998"/>
    <x v="5"/>
    <n v="9"/>
    <s v="Fair"/>
    <n v="12"/>
    <s v="Acceptable"/>
    <m/>
    <m/>
    <n v="30"/>
    <n v="100"/>
    <n v="65"/>
  </r>
  <r>
    <x v="5"/>
    <s v="North Fork Goose Creek (A06)"/>
    <s v="North Fork Goose Creek"/>
    <s v="LWC"/>
    <n v="7"/>
    <m/>
    <s v="500 yards upstream from Tranquilty Rd. bridge"/>
    <d v="1998-07-23T00:00:00"/>
    <s v="Summer 1998"/>
    <x v="5"/>
    <n v="9"/>
    <s v="Fair"/>
    <n v="9"/>
    <s v="Acceptable"/>
    <m/>
    <m/>
    <n v="30"/>
    <n v="75"/>
    <n v="52.5"/>
  </r>
  <r>
    <x v="5"/>
    <s v="LWC N. Fork Goose Creek Rt 782"/>
    <s v="NF Goose"/>
    <s v="LWC"/>
    <m/>
    <m/>
    <m/>
    <d v="1998-07-23T00:00:00"/>
    <s v="Summer 1998"/>
    <x v="5"/>
    <n v="9"/>
    <s v="Fair"/>
    <m/>
    <m/>
    <m/>
    <m/>
    <n v="30"/>
    <m/>
    <n v="30"/>
  </r>
  <r>
    <x v="4"/>
    <s v="Potomac River/Limestone Branch (A03)"/>
    <s v="Unnamed Trib - Limestone Branch"/>
    <s v="LWC"/>
    <n v="5"/>
    <m/>
    <s v="100 feet upstream Rt. 661 bridge"/>
    <d v="1998-07-25T00:00:00"/>
    <s v="Summer 1998"/>
    <x v="5"/>
    <n v="12"/>
    <s v="Fair"/>
    <n v="10"/>
    <s v="Acceptable"/>
    <m/>
    <m/>
    <n v="40"/>
    <n v="83.333333333333329"/>
    <n v="61.666666666666664"/>
  </r>
  <r>
    <x v="3"/>
    <s v="LWC Crooked Run of N. Fork Goose Creek Rt. 727"/>
    <s v="Crooked Run"/>
    <s v="LWC"/>
    <m/>
    <m/>
    <m/>
    <d v="1998-07-28T00:00:00"/>
    <s v="Summer 1998"/>
    <x v="5"/>
    <n v="15"/>
    <s v="Fair"/>
    <n v="11"/>
    <s v="Acceptable"/>
    <m/>
    <m/>
    <n v="50"/>
    <n v="91.666666666666671"/>
    <n v="70.833333333333343"/>
  </r>
  <r>
    <x v="6"/>
    <s v="Beaverdam Creek"/>
    <s v="Beaverdam Creek"/>
    <s v="LWC"/>
    <n v="9"/>
    <m/>
    <s v="south of ford at Jeb Stuart Rd"/>
    <d v="1998-08-04T00:00:00"/>
    <s v="Summer 1998"/>
    <x v="5"/>
    <n v="15"/>
    <s v="Fair"/>
    <n v="6"/>
    <s v="Unacceptable"/>
    <m/>
    <m/>
    <n v="50"/>
    <n v="50"/>
    <n v="50"/>
  </r>
  <r>
    <x v="1"/>
    <s v="Catoctin Creek (A02)"/>
    <s v="North Fork Catoctin Creek"/>
    <s v="LWC"/>
    <n v="1"/>
    <m/>
    <s v="Near Confluence of North and South Fork Catoctin"/>
    <d v="1998-09-11T00:00:00"/>
    <s v="Fall 1998"/>
    <x v="6"/>
    <n v="12"/>
    <s v="Fair"/>
    <n v="8"/>
    <s v="Acceptable"/>
    <m/>
    <m/>
    <n v="40"/>
    <n v="66.666666666666671"/>
    <n v="53.333333333333336"/>
  </r>
  <r>
    <x v="0"/>
    <s v="Catoctin Creek (A02)"/>
    <s v="South Fork Catoctin Creek"/>
    <s v="LWC"/>
    <n v="4"/>
    <m/>
    <s v="Purcellville Nature Park"/>
    <d v="1998-09-12T00:00:00"/>
    <s v="Fall 1998"/>
    <x v="6"/>
    <n v="6"/>
    <s v="Poor"/>
    <n v="4"/>
    <s v="Unacceptable"/>
    <m/>
    <m/>
    <n v="20"/>
    <n v="33.333333333333336"/>
    <n v="26.666666666666668"/>
  </r>
  <r>
    <x v="2"/>
    <s v="Lower Goose Creek (A08)"/>
    <s v="Tuscarora Creek"/>
    <s v="LWC"/>
    <n v="2"/>
    <m/>
    <s v="Lawson Road crossing of Tuscarora"/>
    <d v="1998-09-13T00:00:00"/>
    <s v="Fall 1998"/>
    <x v="6"/>
    <n v="9"/>
    <s v="Fair"/>
    <n v="6"/>
    <s v="Unacceptable"/>
    <m/>
    <m/>
    <n v="30"/>
    <n v="50"/>
    <n v="40"/>
  </r>
  <r>
    <x v="4"/>
    <s v="Potomac River/Limestone Branch (A03)"/>
    <s v="Unnamed Trib - Limestone Branch"/>
    <s v="LWC"/>
    <n v="5"/>
    <m/>
    <s v="100 feet upstream Rt. 661 bridge"/>
    <d v="1998-09-13T00:00:00"/>
    <s v="Fall 1998"/>
    <x v="6"/>
    <n v="15"/>
    <s v="Fair"/>
    <n v="12"/>
    <s v="Acceptable"/>
    <m/>
    <m/>
    <n v="50"/>
    <n v="100"/>
    <n v="75"/>
  </r>
  <r>
    <x v="5"/>
    <s v="North Fork Goose Creek (A06)"/>
    <s v="North Fork Goose Creek"/>
    <s v="LWC"/>
    <n v="7"/>
    <m/>
    <s v="500 yards upstream from Tranquilty Rd. bridge"/>
    <d v="1998-09-19T00:00:00"/>
    <s v="Fall 1998"/>
    <x v="6"/>
    <n v="9"/>
    <s v="Fair"/>
    <n v="4"/>
    <s v="Unacceptable"/>
    <m/>
    <m/>
    <n v="30"/>
    <n v="33.333333333333336"/>
    <n v="31.666666666666668"/>
  </r>
  <r>
    <x v="5"/>
    <s v="LWC N. Fork Goose Creek Rt 782"/>
    <s v="NF Goose"/>
    <s v="LWC"/>
    <m/>
    <m/>
    <m/>
    <d v="1998-09-19T00:00:00"/>
    <s v="Fall 1998"/>
    <x v="6"/>
    <n v="12"/>
    <s v="Fair"/>
    <m/>
    <m/>
    <m/>
    <m/>
    <n v="40"/>
    <m/>
    <n v="40"/>
  </r>
  <r>
    <x v="8"/>
    <s v="Catoctin Creek (A02)"/>
    <s v="Catoctin Creek"/>
    <s v="LWC"/>
    <n v="3"/>
    <m/>
    <s v="Appox. 1 stream mile below Taylorstown Bridge"/>
    <d v="1998-09-20T00:00:00"/>
    <s v="Fall 1998"/>
    <x v="6"/>
    <n v="12"/>
    <s v="Fair"/>
    <n v="9"/>
    <s v="Acceptable"/>
    <m/>
    <m/>
    <n v="40"/>
    <n v="75"/>
    <n v="57.5"/>
  </r>
  <r>
    <x v="3"/>
    <s v="LWC Crooked Run of N. Fork Goose Creek Rt. 727"/>
    <s v="Crooked Run"/>
    <s v="LWC"/>
    <m/>
    <m/>
    <m/>
    <d v="1998-09-23T00:00:00"/>
    <s v="Fall 1998"/>
    <x v="6"/>
    <n v="15"/>
    <s v="Fair"/>
    <n v="12"/>
    <s v="Acceptable"/>
    <m/>
    <m/>
    <n v="50"/>
    <n v="100"/>
    <n v="75"/>
  </r>
  <r>
    <x v="8"/>
    <s v="Catoctin Creek (A02)"/>
    <s v="Catoctin Creek"/>
    <s v="LWC"/>
    <n v="3"/>
    <m/>
    <s v="Appox. 1 stream mile below Taylorstown Bridge"/>
    <d v="1998-01-04T00:00:00"/>
    <s v="Winter 1998"/>
    <x v="7"/>
    <n v="12"/>
    <s v="Fair"/>
    <n v="9"/>
    <s v="Acceptable"/>
    <m/>
    <m/>
    <n v="40"/>
    <n v="75"/>
    <n v="57.5"/>
  </r>
  <r>
    <x v="3"/>
    <s v="LWC Crooked Run of N. Fork Goose Creek Rt. 727"/>
    <s v="Crooked Run"/>
    <s v="LWC"/>
    <m/>
    <m/>
    <m/>
    <d v="1998-02-28T00:00:00"/>
    <s v="Winter 1998"/>
    <x v="7"/>
    <n v="21"/>
    <s v="Good"/>
    <n v="8"/>
    <s v="Acceptable"/>
    <m/>
    <m/>
    <n v="70"/>
    <n v="66.666666666666671"/>
    <n v="68.333333333333343"/>
  </r>
  <r>
    <x v="7"/>
    <s v="Beaverdam Creek (A07)"/>
    <s v="Butcher's Branch"/>
    <s v="LWC"/>
    <n v="10"/>
    <m/>
    <s v="approx. 300 meters downstream of the Rt. 831 bridge"/>
    <d v="1999-05-12T00:00:00"/>
    <s v="Spring 1999"/>
    <x v="8"/>
    <n v="12"/>
    <s v="Fair"/>
    <n v="10"/>
    <s v="Acceptable"/>
    <m/>
    <m/>
    <n v="40"/>
    <n v="83.333333333333329"/>
    <n v="61.666666666666664"/>
  </r>
  <r>
    <x v="1"/>
    <s v="Catoctin Creek (A02)"/>
    <s v="North Fork Catoctin Creek"/>
    <s v="LWC"/>
    <n v="1"/>
    <m/>
    <s v="Near Confluence of North and South Fork Catoctin"/>
    <d v="1999-05-19T00:00:00"/>
    <s v="Spring 1999"/>
    <x v="8"/>
    <n v="6"/>
    <s v="Poor"/>
    <n v="11"/>
    <s v="Acceptable"/>
    <m/>
    <m/>
    <n v="20"/>
    <n v="91.666666666666671"/>
    <n v="55.833333333333336"/>
  </r>
  <r>
    <x v="5"/>
    <s v="North Fork Goose Creek (A06)"/>
    <s v="North Fork Goose Creek"/>
    <s v="LWC"/>
    <n v="7"/>
    <m/>
    <s v="500 yards upstream from Tranquilty Rd. bridge"/>
    <d v="1999-05-21T00:00:00"/>
    <s v="Spring 1999"/>
    <x v="8"/>
    <n v="6"/>
    <s v="Poor"/>
    <n v="3"/>
    <s v="Unacceptable"/>
    <m/>
    <m/>
    <n v="20"/>
    <n v="25"/>
    <n v="22.5"/>
  </r>
  <r>
    <x v="5"/>
    <s v="LWC N. Fork Goose Creek Rt 782"/>
    <s v="NF Goose"/>
    <s v="LWC"/>
    <m/>
    <m/>
    <m/>
    <d v="1999-05-21T00:00:00"/>
    <s v="Spring 1999"/>
    <x v="8"/>
    <n v="6"/>
    <s v="Poor"/>
    <m/>
    <m/>
    <m/>
    <m/>
    <n v="20"/>
    <m/>
    <n v="20"/>
  </r>
  <r>
    <x v="0"/>
    <s v="Catoctin Creek (A02)"/>
    <s v="South Fork Catoctin Creek"/>
    <s v="LWC"/>
    <n v="4"/>
    <m/>
    <s v="Purcellville Nature Park"/>
    <d v="1999-05-22T00:00:00"/>
    <s v="Spring 1999"/>
    <x v="8"/>
    <n v="9"/>
    <s v="Fair"/>
    <n v="3"/>
    <s v="Unacceptable"/>
    <m/>
    <m/>
    <n v="30"/>
    <n v="25"/>
    <n v="27.5"/>
  </r>
  <r>
    <x v="2"/>
    <s v="Lower Goose Creek (A08)"/>
    <s v="Tuscarora Creek"/>
    <s v="LWC"/>
    <n v="2"/>
    <m/>
    <s v="Lawson Road crossing of Tuscarora"/>
    <d v="1999-05-22T00:00:00"/>
    <s v="Spring 1999"/>
    <x v="8"/>
    <n v="9"/>
    <s v="Fair"/>
    <n v="6"/>
    <s v="Unacceptable"/>
    <m/>
    <m/>
    <n v="30"/>
    <n v="50"/>
    <n v="40"/>
  </r>
  <r>
    <x v="9"/>
    <s v="Catoctin Creek (A02)"/>
    <s v="Milltown Creek"/>
    <s v="LWC"/>
    <n v="11"/>
    <m/>
    <s v="approx. 1 mile upstream from Rt.287 bridge off Rt. 691"/>
    <d v="1999-05-22T00:00:00"/>
    <s v="Spring 1999"/>
    <x v="8"/>
    <n v="12"/>
    <s v="Fair"/>
    <n v="9"/>
    <s v="Acceptable"/>
    <m/>
    <m/>
    <n v="40"/>
    <n v="75"/>
    <n v="57.5"/>
  </r>
  <r>
    <x v="3"/>
    <s v="LWC Crooked Run of N. Fork Goose Creek Rt. 727"/>
    <s v="Crooked Run"/>
    <s v="LWC"/>
    <m/>
    <m/>
    <m/>
    <d v="1999-05-31T00:00:00"/>
    <s v="Spring 1999"/>
    <x v="8"/>
    <n v="21"/>
    <s v="Good"/>
    <n v="6"/>
    <s v="Unacceptable"/>
    <m/>
    <m/>
    <n v="70"/>
    <n v="50"/>
    <n v="60"/>
  </r>
  <r>
    <x v="8"/>
    <s v="Catoctin Creek (A02)"/>
    <s v="Catoctin Creek"/>
    <s v="LWC"/>
    <n v="3"/>
    <m/>
    <s v="Appox. 1 stream mile below Taylorstown Bridge"/>
    <d v="1999-05-31T00:00:00"/>
    <s v="Spring 1999"/>
    <x v="8"/>
    <n v="12"/>
    <s v="Fair"/>
    <n v="8"/>
    <s v="Acceptable"/>
    <m/>
    <m/>
    <n v="40"/>
    <n v="66.666666666666671"/>
    <n v="53.333333333333336"/>
  </r>
  <r>
    <x v="7"/>
    <s v="Beaverdam Creek (A07)"/>
    <s v="Butcher's Branch"/>
    <s v="LWC"/>
    <n v="10"/>
    <m/>
    <s v="approx. 300 meters downstream of the Rt. 831 bridge"/>
    <d v="1999-07-10T00:00:00"/>
    <s v="Summer 1999"/>
    <x v="9"/>
    <n v="9"/>
    <s v="Fair"/>
    <n v="6"/>
    <s v="Unacceptable"/>
    <m/>
    <m/>
    <n v="30"/>
    <n v="50"/>
    <n v="40"/>
  </r>
  <r>
    <x v="1"/>
    <s v="Catoctin Creek (A02)"/>
    <s v="North Fork Catoctin Creek"/>
    <s v="LWC"/>
    <n v="1"/>
    <m/>
    <s v="Near Confluence of North and South Fork Catoctin"/>
    <d v="1999-07-20T00:00:00"/>
    <s v="Summer 1999"/>
    <x v="9"/>
    <n v="12"/>
    <s v="Fair"/>
    <n v="9"/>
    <s v="Acceptable"/>
    <m/>
    <m/>
    <n v="40"/>
    <n v="75"/>
    <n v="57.5"/>
  </r>
  <r>
    <x v="5"/>
    <s v="North Fork Goose Creek (A06)"/>
    <s v="North Fork Goose Creek"/>
    <s v="LWC"/>
    <n v="7"/>
    <m/>
    <s v="500 yards upstream from Tranquilty Rd. bridge"/>
    <d v="1999-07-31T00:00:00"/>
    <s v="Summer 1999"/>
    <x v="9"/>
    <n v="9"/>
    <s v="Fair"/>
    <n v="5"/>
    <s v="Unacceptable"/>
    <m/>
    <m/>
    <n v="30"/>
    <n v="41.666666666666664"/>
    <n v="35.833333333333329"/>
  </r>
  <r>
    <x v="2"/>
    <s v="Lower Goose Creek (A08)"/>
    <s v="Tuscarora Creek"/>
    <s v="LWC"/>
    <n v="2"/>
    <m/>
    <s v="Lawson Road crossing of Tuscarora"/>
    <d v="1999-07-31T00:00:00"/>
    <s v="Summer 1999"/>
    <x v="9"/>
    <n v="15"/>
    <s v="Fair"/>
    <n v="8"/>
    <s v="Acceptable"/>
    <m/>
    <m/>
    <n v="50"/>
    <n v="66.666666666666671"/>
    <n v="58.333333333333336"/>
  </r>
  <r>
    <x v="5"/>
    <s v="LWC N. Fork Goose Creek Rt 782"/>
    <s v="NF Goose"/>
    <s v="LWC"/>
    <m/>
    <m/>
    <m/>
    <d v="1999-07-31T00:00:00"/>
    <s v="Summer 1999"/>
    <x v="9"/>
    <n v="9"/>
    <s v="Fair"/>
    <m/>
    <m/>
    <m/>
    <m/>
    <n v="30"/>
    <m/>
    <n v="30"/>
  </r>
  <r>
    <x v="10"/>
    <s v="LSWCD N. Fork Goose Creek at Rt. 733 # 3 "/>
    <s v="NF Goose"/>
    <s v="LSWCD"/>
    <n v="3"/>
    <s v="LSWCD #3"/>
    <m/>
    <d v="1999-08-01T00:00:00"/>
    <s v="Summer 1999"/>
    <x v="9"/>
    <n v="20"/>
    <s v="Good"/>
    <m/>
    <m/>
    <m/>
    <m/>
    <n v="66.666666666666671"/>
    <m/>
    <n v="66.666666666666671"/>
  </r>
  <r>
    <x v="11"/>
    <s v="LSWCD Beaverdam Creek at Rt. 731 #4"/>
    <s v="Beaverdam Creek"/>
    <s v="LSWCD"/>
    <n v="4"/>
    <s v="LSWCD #4"/>
    <m/>
    <d v="1999-08-01T00:00:00"/>
    <s v="Summer 1999"/>
    <x v="9"/>
    <n v="12"/>
    <s v="Fair"/>
    <m/>
    <m/>
    <m/>
    <m/>
    <n v="40"/>
    <m/>
    <n v="40"/>
  </r>
  <r>
    <x v="12"/>
    <s v="LSWCD N. Fork Goose Creek at Rt. 794 #5"/>
    <s v="NF Goose"/>
    <s v="LSWCD"/>
    <n v="5"/>
    <s v="LSWCD #5"/>
    <m/>
    <d v="1999-08-01T00:00:00"/>
    <s v="Summer 1999"/>
    <x v="9"/>
    <n v="20"/>
    <s v="Good"/>
    <m/>
    <m/>
    <m/>
    <m/>
    <n v="66.666666666666671"/>
    <m/>
    <n v="66.666666666666671"/>
  </r>
  <r>
    <x v="13"/>
    <s v="LSWCD Crooked Run at Rt. 725  #6"/>
    <s v="Crooked Run"/>
    <s v="LSWCD"/>
    <n v="6"/>
    <s v="LSWCD #6"/>
    <m/>
    <d v="1999-08-01T00:00:00"/>
    <s v="Summer 1999"/>
    <x v="9"/>
    <n v="20"/>
    <s v="Good"/>
    <m/>
    <m/>
    <m/>
    <m/>
    <n v="66.666666666666671"/>
    <m/>
    <n v="66.666666666666671"/>
  </r>
  <r>
    <x v="14"/>
    <s v="LSWCD N. Fork Goose Creek at Rt. 782 #8"/>
    <s v="NF Goose"/>
    <s v="LSWCD"/>
    <n v="8"/>
    <s v="LSWCD #8"/>
    <m/>
    <d v="1999-08-01T00:00:00"/>
    <s v="Summer 1999"/>
    <x v="9"/>
    <n v="12"/>
    <s v="Fair"/>
    <m/>
    <m/>
    <m/>
    <m/>
    <n v="40"/>
    <m/>
    <n v="40"/>
  </r>
  <r>
    <x v="3"/>
    <s v="LWC Crooked Run of N. Fork Goose Creek Rt. 727"/>
    <s v="Crooked Run"/>
    <s v="LWC"/>
    <m/>
    <m/>
    <m/>
    <d v="1999-08-02T00:00:00"/>
    <s v="Summer 1999"/>
    <x v="9"/>
    <n v="18"/>
    <s v="Good"/>
    <n v="9"/>
    <s v="Acceptable"/>
    <m/>
    <m/>
    <n v="60"/>
    <n v="75"/>
    <n v="67.5"/>
  </r>
  <r>
    <x v="8"/>
    <s v="Catoctin Creek (A02)"/>
    <s v="Catoctin Creek"/>
    <s v="LWC"/>
    <n v="3"/>
    <m/>
    <s v="Appox. 1 stream mile below Taylorstown Bridge"/>
    <d v="1999-08-08T00:00:00"/>
    <s v="Summer 1999"/>
    <x v="9"/>
    <n v="3"/>
    <s v="Poor-Insufficient insects"/>
    <n v="9"/>
    <s v="Acceptable"/>
    <m/>
    <m/>
    <n v="10"/>
    <n v="75"/>
    <n v="42.5"/>
  </r>
  <r>
    <x v="15"/>
    <m/>
    <m/>
    <s v="LWC"/>
    <n v="12"/>
    <m/>
    <s v="Piney Run at Rt. 683"/>
    <d v="1999-08-15T00:00:00"/>
    <s v="Summer 1999"/>
    <x v="9"/>
    <n v="17"/>
    <s v="Good"/>
    <m/>
    <m/>
    <m/>
    <m/>
    <n v="56.666666666666664"/>
    <m/>
    <n v="56.666666666666664"/>
  </r>
  <r>
    <x v="16"/>
    <m/>
    <m/>
    <s v="LWC"/>
    <n v="13"/>
    <s v="Piney Run at Rt. 685"/>
    <m/>
    <d v="1999-08-15T00:00:00"/>
    <s v="Summer 1999"/>
    <x v="9"/>
    <n v="23"/>
    <s v="Excellent"/>
    <m/>
    <m/>
    <m/>
    <m/>
    <n v="76.666666666666671"/>
    <m/>
    <n v="76.666666666666671"/>
  </r>
  <r>
    <x v="7"/>
    <s v="Beaverdam Creek (A07)"/>
    <s v="Butcher's Branch"/>
    <s v="LWC"/>
    <n v="10"/>
    <m/>
    <s v="approx. 300 meters downstream of the Rt. 831 bridge"/>
    <d v="1999-09-26T00:00:00"/>
    <s v="Fall 1999"/>
    <x v="10"/>
    <n v="9"/>
    <s v="Fair"/>
    <n v="7"/>
    <s v="Acceptable"/>
    <m/>
    <m/>
    <n v="30"/>
    <n v="58.333333333333336"/>
    <n v="44.166666666666671"/>
  </r>
  <r>
    <x v="2"/>
    <s v="Lower Goose Creek (A08)"/>
    <s v="Tuscarora Creek"/>
    <s v="LWC"/>
    <n v="2"/>
    <m/>
    <s v="Lawson Road crossing of Tuscarora"/>
    <d v="1999-10-03T00:00:00"/>
    <s v="Fall 1999"/>
    <x v="10"/>
    <n v="21"/>
    <s v="Good"/>
    <n v="11"/>
    <s v="Acceptable"/>
    <m/>
    <m/>
    <n v="70"/>
    <n v="91.666666666666671"/>
    <n v="80.833333333333343"/>
  </r>
  <r>
    <x v="5"/>
    <s v="North Fork Goose Creek (A06)"/>
    <s v="North Fork Goose Creek"/>
    <s v="LWC"/>
    <n v="7"/>
    <m/>
    <s v="500 yards upstream from Tranquilty Rd. bridge"/>
    <d v="1999-10-07T00:00:00"/>
    <s v="Fall 1999"/>
    <x v="10"/>
    <n v="3"/>
    <s v="Poor-Insufficient insects"/>
    <n v="4"/>
    <s v="Unacceptable"/>
    <m/>
    <m/>
    <n v="10"/>
    <n v="33.333333333333336"/>
    <n v="21.666666666666668"/>
  </r>
  <r>
    <x v="5"/>
    <s v="LWC N. Fork Goose Creek Rt 782"/>
    <s v="NF Goose"/>
    <s v="LWC"/>
    <m/>
    <m/>
    <m/>
    <d v="1999-10-07T00:00:00"/>
    <s v="Fall 1999"/>
    <x v="10"/>
    <n v="9"/>
    <s v="Fair"/>
    <m/>
    <m/>
    <m/>
    <m/>
    <n v="30"/>
    <m/>
    <n v="30"/>
  </r>
  <r>
    <x v="3"/>
    <s v="LWC Crooked Run of N. Fork Goose Creek Rt. 727"/>
    <s v="Crooked Run"/>
    <s v="LWC"/>
    <m/>
    <m/>
    <m/>
    <d v="1999-10-12T00:00:00"/>
    <s v="Fall 1999"/>
    <x v="10"/>
    <n v="18"/>
    <s v="Good"/>
    <n v="11"/>
    <s v="Acceptable"/>
    <m/>
    <m/>
    <n v="60"/>
    <n v="91.666666666666671"/>
    <n v="75.833333333333343"/>
  </r>
  <r>
    <x v="0"/>
    <s v="Catoctin Creek (A02)"/>
    <s v="South Fork Catoctin Creek"/>
    <s v="LWC"/>
    <n v="4"/>
    <m/>
    <s v="Purcellville Nature Park"/>
    <d v="1999-10-30T00:00:00"/>
    <s v="Fall 1999"/>
    <x v="10"/>
    <n v="9"/>
    <s v="Fair"/>
    <n v="3"/>
    <s v="Unacceptable"/>
    <m/>
    <m/>
    <n v="30"/>
    <n v="25"/>
    <n v="27.5"/>
  </r>
  <r>
    <x v="10"/>
    <s v="LSWCD N. Fork Goose Creek at Rt. 733 # 3 "/>
    <s v="NF Goose"/>
    <s v="LSWCD"/>
    <n v="3"/>
    <s v="LSWCD #3"/>
    <m/>
    <d v="1999-11-01T00:00:00"/>
    <s v="Fall 1999"/>
    <x v="10"/>
    <n v="12"/>
    <s v="Fair"/>
    <m/>
    <m/>
    <m/>
    <m/>
    <n v="40"/>
    <m/>
    <n v="40"/>
  </r>
  <r>
    <x v="11"/>
    <s v="LSWCD Beaverdam Creek at Rt. 731 #4"/>
    <s v="Beaverdam Creek"/>
    <s v="LSWCD"/>
    <n v="4"/>
    <s v="LSWCD #4"/>
    <m/>
    <d v="1999-11-01T00:00:00"/>
    <s v="Fall 1999"/>
    <x v="10"/>
    <n v="20"/>
    <s v="Good"/>
    <m/>
    <m/>
    <m/>
    <m/>
    <n v="66.666666666666671"/>
    <m/>
    <n v="66.666666666666671"/>
  </r>
  <r>
    <x v="12"/>
    <s v="LSWCD N. Fork Goose Creek at Rt. 794 #5"/>
    <s v="NF Goose"/>
    <s v="LSWCD"/>
    <n v="5"/>
    <s v="LSWCD #5"/>
    <m/>
    <d v="1999-11-01T00:00:00"/>
    <s v="Fall 1999"/>
    <x v="10"/>
    <n v="24"/>
    <s v="Excellent"/>
    <m/>
    <m/>
    <m/>
    <m/>
    <n v="80"/>
    <m/>
    <n v="80"/>
  </r>
  <r>
    <x v="13"/>
    <s v="LSWCD Crooked Run at Rt. 725  #6"/>
    <s v="Crooked Run"/>
    <s v="LSWCD"/>
    <n v="6"/>
    <s v="LSWCD #6"/>
    <m/>
    <d v="1999-11-01T00:00:00"/>
    <s v="Fall 1999"/>
    <x v="10"/>
    <n v="24"/>
    <s v="Excellent"/>
    <m/>
    <m/>
    <m/>
    <m/>
    <n v="80"/>
    <m/>
    <n v="80"/>
  </r>
  <r>
    <x v="15"/>
    <m/>
    <m/>
    <s v="LWC"/>
    <n v="12"/>
    <m/>
    <s v="Piney Run at Rt. 683"/>
    <d v="1999-11-15T00:00:00"/>
    <s v="Fall 1999"/>
    <x v="10"/>
    <n v="27"/>
    <s v="Excellent"/>
    <m/>
    <m/>
    <m/>
    <m/>
    <n v="90"/>
    <m/>
    <n v="90"/>
  </r>
  <r>
    <x v="16"/>
    <m/>
    <m/>
    <s v="LWC"/>
    <n v="13"/>
    <s v="Piney Run at Rt. 685"/>
    <m/>
    <d v="1999-11-15T00:00:00"/>
    <s v="Fall 1999"/>
    <x v="10"/>
    <n v="28"/>
    <s v="Excellent"/>
    <m/>
    <m/>
    <m/>
    <m/>
    <n v="93.333333333333329"/>
    <m/>
    <n v="93.333333333333329"/>
  </r>
  <r>
    <x v="2"/>
    <s v="Lower Goose Creek (A08)"/>
    <s v="Tuscarora Creek"/>
    <s v="LWC"/>
    <n v="2"/>
    <m/>
    <s v="Lawson Road crossing of Tuscarora"/>
    <d v="1999-12-05T00:00:00"/>
    <s v="Winter 1999"/>
    <x v="11"/>
    <n v="3"/>
    <s v="Poor"/>
    <n v="4"/>
    <s v="Unacceptable"/>
    <m/>
    <m/>
    <n v="10"/>
    <n v="33.333333333333336"/>
    <n v="21.666666666666668"/>
  </r>
  <r>
    <x v="1"/>
    <s v="Catoctin Creek (A02)"/>
    <s v="North Fork Catoctin Creek"/>
    <s v="LWC"/>
    <n v="1"/>
    <m/>
    <s v="Near Confluence of North and South Fork Catoctin"/>
    <d v="1999-12-22T00:00:00"/>
    <s v="Winter 1999"/>
    <x v="11"/>
    <n v="12"/>
    <s v="Fair"/>
    <n v="7"/>
    <s v="Acceptable"/>
    <m/>
    <m/>
    <n v="40"/>
    <n v="58.333333333333336"/>
    <n v="49.166666666666671"/>
  </r>
  <r>
    <x v="3"/>
    <s v="LWC Crooked Run of N. Fork Goose Creek Rt. 727"/>
    <s v="Crooked Run"/>
    <s v="LWC"/>
    <m/>
    <m/>
    <m/>
    <d v="1999-01-10T00:00:00"/>
    <s v="Winter 1999"/>
    <x v="11"/>
    <n v="15"/>
    <s v="Fair"/>
    <n v="11"/>
    <s v="Acceptable"/>
    <m/>
    <m/>
    <n v="50"/>
    <n v="91.666666666666671"/>
    <n v="70.833333333333343"/>
  </r>
  <r>
    <x v="8"/>
    <s v="Potomac"/>
    <s v="Catoctin Cr."/>
    <s v="LWC"/>
    <n v="3"/>
    <m/>
    <s v="Rt. 663"/>
    <d v="2000-04-11T00:00:00"/>
    <s v="Spring 2000"/>
    <x v="12"/>
    <n v="18"/>
    <s v="Good"/>
    <n v="11"/>
    <s v="Acceptable"/>
    <m/>
    <m/>
    <n v="60"/>
    <n v="91.666666666666671"/>
    <n v="75.833333333333343"/>
  </r>
  <r>
    <x v="0"/>
    <s v="Catoctin Creek (A02)"/>
    <s v="South Fork Catoctin Creek"/>
    <s v="LWC"/>
    <n v="4"/>
    <m/>
    <s v="Purcellville Nature Park"/>
    <d v="2000-05-06T00:00:00"/>
    <s v="Spring 2000"/>
    <x v="12"/>
    <n v="3"/>
    <s v="Poor"/>
    <n v="3"/>
    <s v="Unacceptable"/>
    <m/>
    <m/>
    <n v="10"/>
    <n v="25"/>
    <n v="17.5"/>
  </r>
  <r>
    <x v="2"/>
    <s v="Lower Goose Creek (A08)"/>
    <s v="Tuscarora Creek"/>
    <s v="LWC"/>
    <n v="2"/>
    <m/>
    <s v="Lawson Road crossing of Tuscarora"/>
    <d v="2000-05-06T00:00:00"/>
    <s v="Spring 2000"/>
    <x v="12"/>
    <n v="15"/>
    <s v="Fair"/>
    <n v="8"/>
    <s v="Acceptable"/>
    <m/>
    <m/>
    <n v="50"/>
    <n v="66.666666666666671"/>
    <n v="58.333333333333336"/>
  </r>
  <r>
    <x v="15"/>
    <s v="Sourth Fork Goose Creek"/>
    <s v="Panther Skin Creek"/>
    <s v="LWC"/>
    <n v="12"/>
    <m/>
    <s v="Approx. 100 meters upstream of bridge at Rt. 623 off Rt. 50"/>
    <d v="2000-05-06T00:00:00"/>
    <s v="Spring 2000"/>
    <x v="12"/>
    <n v="18"/>
    <s v="Good"/>
    <n v="9"/>
    <s v="Acceptable"/>
    <m/>
    <m/>
    <n v="60"/>
    <n v="75"/>
    <n v="67.5"/>
  </r>
  <r>
    <x v="16"/>
    <s v="Potomac River/Broad Run"/>
    <s v="Beaverdam Run"/>
    <s v="LWC"/>
    <n v="13"/>
    <m/>
    <s v=" Approx. 200 yds upstream from bridge at Ashburn Rd (Rt. 641)"/>
    <d v="2000-05-07T00:00:00"/>
    <s v="Spring 2000"/>
    <x v="12"/>
    <n v="12"/>
    <s v="Fair"/>
    <n v="4"/>
    <s v="Unacceptable"/>
    <m/>
    <m/>
    <n v="40"/>
    <n v="33.333333333333336"/>
    <n v="36.666666666666671"/>
  </r>
  <r>
    <x v="4"/>
    <s v="Potomac River/Limestone Branch (A03)"/>
    <s v="Unnamed Trib - Limestone Branch"/>
    <s v="LWC"/>
    <n v="5"/>
    <m/>
    <s v="100 feet upstream Rt. 661 bridge"/>
    <d v="2000-05-07T00:00:00"/>
    <s v="Spring 2000"/>
    <x v="12"/>
    <n v="12"/>
    <s v="Fair"/>
    <n v="4"/>
    <s v="Unacceptable"/>
    <m/>
    <m/>
    <n v="40"/>
    <n v="33.333333333333336"/>
    <n v="36.666666666666671"/>
  </r>
  <r>
    <x v="4"/>
    <s v="Potomac River/Limestone Branch (A03)"/>
    <s v="Unnamed Trib - Limestone Branch"/>
    <s v="LWC"/>
    <n v="5"/>
    <m/>
    <s v="100 feet upstream Rt. 661 bridge"/>
    <d v="2000-05-10T00:00:00"/>
    <s v="Spring 2000"/>
    <x v="12"/>
    <n v="9"/>
    <s v="Fair"/>
    <n v="10"/>
    <s v="Acceptable"/>
    <m/>
    <m/>
    <n v="30"/>
    <n v="83.333333333333329"/>
    <n v="56.666666666666664"/>
  </r>
  <r>
    <x v="5"/>
    <s v="North Fork Goose Creek (A06)"/>
    <s v="North Fork Goose Creek"/>
    <s v="LWC"/>
    <n v="7"/>
    <m/>
    <s v="500 yards upstream from Tranquilty Rd. bridge"/>
    <d v="2000-05-13T00:00:00"/>
    <s v="Spring 2000"/>
    <x v="12"/>
    <n v="3"/>
    <s v="Poor-Insufficient insects"/>
    <n v="3"/>
    <s v="Unacceptable"/>
    <m/>
    <m/>
    <n v="10"/>
    <n v="25"/>
    <n v="17.5"/>
  </r>
  <r>
    <x v="5"/>
    <s v="LWC N. Fork Goose Creek Rt 782"/>
    <s v="NF Goose"/>
    <s v="LWC"/>
    <m/>
    <m/>
    <m/>
    <d v="2000-05-13T00:00:00"/>
    <s v="Spring 2000"/>
    <x v="12"/>
    <n v="9"/>
    <s v="Fair"/>
    <m/>
    <m/>
    <m/>
    <m/>
    <n v="30"/>
    <m/>
    <n v="30"/>
  </r>
  <r>
    <x v="7"/>
    <s v="Beaverdam Creek (A07)"/>
    <s v="Butcher's Branch"/>
    <s v="LWC"/>
    <n v="10"/>
    <m/>
    <s v="approx. 300 meters downstream of the Rt. 831 bridge"/>
    <d v="2000-05-16T00:00:00"/>
    <s v="Spring 2000"/>
    <x v="12"/>
    <n v="9"/>
    <s v="Fair"/>
    <n v="10"/>
    <s v="Acceptable"/>
    <m/>
    <m/>
    <n v="30"/>
    <n v="83.333333333333329"/>
    <n v="56.666666666666664"/>
  </r>
  <r>
    <x v="8"/>
    <s v="Catoctin Creek (A02)"/>
    <s v="Catoctin Creek"/>
    <s v="LWC"/>
    <n v="3"/>
    <m/>
    <s v="Appox. 1 stream mile below Taylorstown Bridge"/>
    <d v="2000-05-21T00:00:00"/>
    <s v="Spring 2000"/>
    <x v="12"/>
    <n v="12"/>
    <s v="Fair"/>
    <n v="10"/>
    <s v="Acceptable"/>
    <m/>
    <m/>
    <n v="40"/>
    <n v="83.333333333333329"/>
    <n v="61.666666666666664"/>
  </r>
  <r>
    <x v="3"/>
    <s v="LWC Crooked Run of N. Fork Goose Creek Rt. 727"/>
    <s v="Crooked Run"/>
    <s v="LWC"/>
    <m/>
    <m/>
    <m/>
    <d v="2000-05-24T00:00:00"/>
    <s v="Spring 2000"/>
    <x v="12"/>
    <n v="15"/>
    <s v="Fair"/>
    <n v="9"/>
    <s v="Acceptable"/>
    <m/>
    <m/>
    <n v="50"/>
    <n v="75"/>
    <n v="62.5"/>
  </r>
  <r>
    <x v="9"/>
    <s v="Catoctin Creek (A02)"/>
    <s v="Milltown Creek"/>
    <s v="LWC"/>
    <n v="11"/>
    <m/>
    <s v="approx. 1 mile upstream from Rt.287 bridge off Rt. 691"/>
    <d v="2000-05-28T00:00:00"/>
    <s v="Spring 2000"/>
    <x v="12"/>
    <n v="12"/>
    <s v="Fair"/>
    <n v="6"/>
    <s v="Unacceptable"/>
    <m/>
    <m/>
    <n v="40"/>
    <n v="50"/>
    <n v="45"/>
  </r>
  <r>
    <x v="1"/>
    <s v="Catoctin Creek (A02)"/>
    <s v="North Fork Catoctin Creek"/>
    <s v="LWC"/>
    <n v="1"/>
    <m/>
    <s v="Near Confluence of North and South Fork Catoctin"/>
    <d v="2000-05-30T00:00:00"/>
    <s v="Spring 2000"/>
    <x v="12"/>
    <n v="15"/>
    <s v="Fair"/>
    <n v="9"/>
    <s v="Acceptable"/>
    <m/>
    <m/>
    <n v="50"/>
    <n v="75"/>
    <n v="62.5"/>
  </r>
  <r>
    <x v="10"/>
    <s v="LSWCD N. Fork Goose Creek at Rt. 733 # 3 "/>
    <s v="NF Goose"/>
    <s v="LSWCD"/>
    <n v="3"/>
    <s v="LSWCD #3"/>
    <m/>
    <d v="2000-06-01T00:00:00"/>
    <s v="Summer 2000"/>
    <x v="13"/>
    <n v="20"/>
    <s v="Good"/>
    <m/>
    <m/>
    <m/>
    <m/>
    <n v="66.666666666666671"/>
    <m/>
    <n v="66.666666666666671"/>
  </r>
  <r>
    <x v="11"/>
    <s v="LSWCD Beaverdam Creek at Rt. 731 #4"/>
    <s v="Beaverdam Creek"/>
    <s v="LSWCD"/>
    <n v="4"/>
    <s v="LSWCD #4"/>
    <m/>
    <d v="2000-06-01T00:00:00"/>
    <s v="Summer 2000"/>
    <x v="13"/>
    <n v="24"/>
    <s v="Excellent"/>
    <m/>
    <m/>
    <m/>
    <m/>
    <n v="80"/>
    <m/>
    <n v="80"/>
  </r>
  <r>
    <x v="12"/>
    <s v="LSWCD N. Fork Goose Creek at Rt. 794 #5"/>
    <s v="NF Goose"/>
    <s v="LSWCD"/>
    <n v="5"/>
    <s v="LSWCD #5"/>
    <m/>
    <d v="2000-06-01T00:00:00"/>
    <s v="Summer 2000"/>
    <x v="13"/>
    <n v="20"/>
    <s v="Good"/>
    <m/>
    <m/>
    <m/>
    <m/>
    <n v="66.666666666666671"/>
    <m/>
    <n v="66.666666666666671"/>
  </r>
  <r>
    <x v="13"/>
    <s v="LSWCD Crooked Run at Rt. 725  #6"/>
    <s v="Crooked Run"/>
    <s v="LSWCD"/>
    <n v="6"/>
    <s v="LSWCD #6"/>
    <m/>
    <d v="2000-06-01T00:00:00"/>
    <s v="Summer 2000"/>
    <x v="13"/>
    <n v="24"/>
    <s v="Excellent"/>
    <m/>
    <m/>
    <m/>
    <m/>
    <n v="80"/>
    <m/>
    <n v="80"/>
  </r>
  <r>
    <x v="14"/>
    <s v="LSWCD N. Fork Goose Creek at Rt. 782 #8"/>
    <s v="NF Goose"/>
    <s v="LSWCD"/>
    <n v="8"/>
    <s v="LSWCD #8"/>
    <m/>
    <d v="2000-06-01T00:00:00"/>
    <s v="Summer 2000"/>
    <x v="13"/>
    <n v="20"/>
    <s v="Good"/>
    <m/>
    <m/>
    <m/>
    <m/>
    <n v="66.666666666666671"/>
    <m/>
    <n v="66.666666666666671"/>
  </r>
  <r>
    <x v="15"/>
    <m/>
    <m/>
    <s v="LWC"/>
    <n v="12"/>
    <m/>
    <s v="Piney Run at Rt. 683"/>
    <d v="2000-06-15T00:00:00"/>
    <s v="Summer 2000"/>
    <x v="13"/>
    <n v="23"/>
    <s v="Excellent"/>
    <m/>
    <m/>
    <m/>
    <m/>
    <n v="76.666666666666671"/>
    <m/>
    <n v="76.666666666666671"/>
  </r>
  <r>
    <x v="16"/>
    <m/>
    <m/>
    <s v="LWC"/>
    <n v="13"/>
    <s v="Piney Run at Rt. 685"/>
    <m/>
    <d v="2000-06-15T00:00:00"/>
    <s v="Summer 2000"/>
    <x v="13"/>
    <n v="23"/>
    <s v="Excellent"/>
    <m/>
    <m/>
    <m/>
    <m/>
    <n v="76.666666666666671"/>
    <m/>
    <n v="76.666666666666671"/>
  </r>
  <r>
    <x v="16"/>
    <s v="Potomac River/Broad Run"/>
    <s v="Beaverdam Run"/>
    <s v="LWC"/>
    <n v="13"/>
    <m/>
    <s v=" Approx. 200 yds upstream from bridge at Ashburn Rd (Rt. 641)"/>
    <d v="2000-07-08T00:00:00"/>
    <s v="Summer 2000"/>
    <x v="13"/>
    <n v="12"/>
    <s v="Fair"/>
    <n v="5"/>
    <s v="Unacceptable"/>
    <m/>
    <m/>
    <n v="40"/>
    <n v="41.666666666666664"/>
    <n v="40.833333333333329"/>
  </r>
  <r>
    <x v="8"/>
    <s v="Catoctin Creek (A02)"/>
    <s v="Catoctin Creek"/>
    <s v="LWC"/>
    <n v="3"/>
    <m/>
    <s v="Appox. 1 stream mile below Taylorstown Bridge"/>
    <d v="2000-07-16T00:00:00"/>
    <s v="Summer 2000"/>
    <x v="13"/>
    <n v="9"/>
    <s v="Fair"/>
    <n v="8"/>
    <s v="Acceptable"/>
    <m/>
    <m/>
    <n v="30"/>
    <n v="66.666666666666671"/>
    <n v="48.333333333333336"/>
  </r>
  <r>
    <x v="7"/>
    <s v="Beaverdam Creek (A07)"/>
    <s v="Butcher's Branch"/>
    <s v="LWC"/>
    <n v="10"/>
    <m/>
    <s v="approx. 300 meters downstream of the Rt. 831 bridge"/>
    <d v="2000-07-16T00:00:00"/>
    <s v="Summer 2000"/>
    <x v="13"/>
    <n v="12"/>
    <s v="Fair"/>
    <n v="9"/>
    <s v="Acceptable"/>
    <m/>
    <m/>
    <n v="40"/>
    <n v="75"/>
    <n v="57.5"/>
  </r>
  <r>
    <x v="5"/>
    <s v="North Fork Goose Creek (A06)"/>
    <s v="North Fork Goose Creek"/>
    <s v="LWC"/>
    <n v="7"/>
    <m/>
    <s v="500 yards upstream from Tranquilty Rd. bridge"/>
    <d v="2000-07-22T00:00:00"/>
    <s v="Summer 2000"/>
    <x v="13"/>
    <n v="3"/>
    <s v="Poor-Insufficient insects"/>
    <n v="5"/>
    <s v="Unacceptable"/>
    <m/>
    <m/>
    <n v="10"/>
    <n v="41.666666666666664"/>
    <n v="25.833333333333332"/>
  </r>
  <r>
    <x v="5"/>
    <s v="LWC N. Fork Goose Creek Rt 782"/>
    <s v="NF Goose"/>
    <s v="LWC"/>
    <m/>
    <m/>
    <m/>
    <d v="2000-07-22T00:00:00"/>
    <s v="Summer 2000"/>
    <x v="13"/>
    <n v="6"/>
    <s v="Poor"/>
    <m/>
    <m/>
    <m/>
    <m/>
    <n v="20"/>
    <m/>
    <n v="20"/>
  </r>
  <r>
    <x v="3"/>
    <s v="NFGC"/>
    <s v="Crooked Run on Route 727 # 3"/>
    <s v="NFGC"/>
    <n v="3"/>
    <s v="NFGC"/>
    <m/>
    <d v="2000-07-26T00:00:00"/>
    <s v="Summer 2000"/>
    <x v="13"/>
    <n v="23"/>
    <s v="Excellent"/>
    <m/>
    <m/>
    <m/>
    <m/>
    <n v="76.666666666666671"/>
    <m/>
    <n v="76.666666666666671"/>
  </r>
  <r>
    <x v="17"/>
    <s v="NFGC"/>
    <s v="Jack's Run on Route 690 # 2"/>
    <s v="NFGC"/>
    <n v="2"/>
    <s v="NFGC"/>
    <m/>
    <d v="2000-07-26T00:00:00"/>
    <s v="Summer 2000"/>
    <x v="13"/>
    <n v="24"/>
    <s v="Excellent"/>
    <m/>
    <m/>
    <m/>
    <m/>
    <n v="80"/>
    <m/>
    <n v="80"/>
  </r>
  <r>
    <x v="18"/>
    <s v="NFGC"/>
    <s v="NFGC at Circleville Rt. 722 # 4"/>
    <s v="NFGC"/>
    <n v="4"/>
    <s v="NFGC"/>
    <m/>
    <d v="2000-07-26T00:00:00"/>
    <s v="Summer 2000"/>
    <x v="13"/>
    <n v="23"/>
    <s v="Excellent"/>
    <m/>
    <m/>
    <m/>
    <m/>
    <n v="76.666666666666671"/>
    <m/>
    <n v="76.666666666666671"/>
  </r>
  <r>
    <x v="19"/>
    <s v="NFGC"/>
    <s v="NFGC at Iron Bridge Rt. 729 # 5"/>
    <s v="NFGC"/>
    <n v="5"/>
    <s v="NFGC"/>
    <m/>
    <d v="2000-07-26T00:00:00"/>
    <s v="Summer 2000"/>
    <x v="13"/>
    <n v="16"/>
    <s v="Fair"/>
    <m/>
    <m/>
    <m/>
    <m/>
    <n v="53.333333333333336"/>
    <m/>
    <n v="53.333333333333336"/>
  </r>
  <r>
    <x v="5"/>
    <s v="NFGC at Rt. 782, Tranquility Bridge # 1"/>
    <s v="NFGC at Tranquility Bridge # 1"/>
    <s v="NFGC"/>
    <n v="1"/>
    <s v="NFGC"/>
    <m/>
    <d v="2000-07-26T00:00:00"/>
    <s v="Summer 2000"/>
    <x v="13"/>
    <n v="24"/>
    <s v="Excellent"/>
    <m/>
    <m/>
    <m/>
    <m/>
    <n v="80"/>
    <m/>
    <n v="80"/>
  </r>
  <r>
    <x v="20"/>
    <s v="NFGC"/>
    <s v="NFGC at Villages # 6"/>
    <s v="NFGC"/>
    <n v="6"/>
    <s v="NFGC"/>
    <m/>
    <d v="2000-07-26T00:00:00"/>
    <s v="Summer 2000"/>
    <x v="13"/>
    <n v="21"/>
    <s v="Good"/>
    <m/>
    <m/>
    <m/>
    <m/>
    <n v="70"/>
    <m/>
    <n v="70"/>
  </r>
  <r>
    <x v="4"/>
    <s v="Potomac River/Limestone Branch (A03)"/>
    <s v="Unnamed Trib - Limestone Branch"/>
    <s v="LWC"/>
    <n v="5"/>
    <m/>
    <s v="100 feet upstream Rt. 661 bridge"/>
    <d v="2000-07-27T00:00:00"/>
    <s v="Summer 2000"/>
    <x v="13"/>
    <n v="15"/>
    <s v="Fair"/>
    <n v="9"/>
    <s v="Acceptable"/>
    <m/>
    <m/>
    <n v="50"/>
    <n v="75"/>
    <n v="62.5"/>
  </r>
  <r>
    <x v="3"/>
    <s v="LWC Crooked Run of N. Fork Goose Creek Rt. 727"/>
    <s v="Crooked Run"/>
    <s v="LWC"/>
    <m/>
    <m/>
    <m/>
    <d v="2000-07-27T00:00:00"/>
    <s v="Summer 2000"/>
    <x v="13"/>
    <n v="15"/>
    <s v="Fair"/>
    <n v="10"/>
    <s v="Acceptable"/>
    <m/>
    <m/>
    <n v="50"/>
    <n v="83.333333333333329"/>
    <n v="66.666666666666657"/>
  </r>
  <r>
    <x v="1"/>
    <s v="Catoctin Creek (A02)"/>
    <s v="North Fork Catoctin Creek"/>
    <s v="LWC"/>
    <n v="1"/>
    <m/>
    <s v="Near Confluence of North and South Fork Catoctin"/>
    <d v="2000-07-28T00:00:00"/>
    <s v="Summer 2000"/>
    <x v="13"/>
    <n v="15"/>
    <s v="Fair"/>
    <n v="10"/>
    <s v="Acceptable"/>
    <m/>
    <m/>
    <n v="50"/>
    <n v="83.333333333333329"/>
    <n v="66.666666666666657"/>
  </r>
  <r>
    <x v="2"/>
    <s v="Lower Goose Creek (A08)"/>
    <s v="Tuscarora Creek"/>
    <s v="LWC"/>
    <n v="2"/>
    <m/>
    <s v="Lawson Road crossing of Tuscarora"/>
    <d v="2000-08-04T00:00:00"/>
    <s v="Summer 2000"/>
    <x v="13"/>
    <n v="12"/>
    <s v="Fair"/>
    <n v="11"/>
    <s v="Acceptable"/>
    <m/>
    <m/>
    <n v="40"/>
    <n v="91.666666666666671"/>
    <n v="65.833333333333343"/>
  </r>
  <r>
    <x v="2"/>
    <s v="Lower Goose Creek (A08)"/>
    <s v="Tuscarora Creek"/>
    <s v="LWC"/>
    <n v="2"/>
    <m/>
    <s v="Lawson Road crossing of Tuscarora"/>
    <d v="2000-09-09T00:00:00"/>
    <s v="Fall 2000"/>
    <x v="14"/>
    <n v="18"/>
    <s v="Good"/>
    <n v="11"/>
    <s v="Acceptable"/>
    <m/>
    <m/>
    <n v="60"/>
    <n v="91.666666666666671"/>
    <n v="75.833333333333343"/>
  </r>
  <r>
    <x v="15"/>
    <s v="Sourth Fork Goose Creek"/>
    <s v="Panther Skin Creek"/>
    <s v="LWC"/>
    <n v="12"/>
    <m/>
    <s v="Approx. 100 meters upstream of bridge at Rt. 623 off Rt. 50"/>
    <d v="2000-09-10T00:00:00"/>
    <s v="Fall 2000"/>
    <x v="14"/>
    <n v="6"/>
    <s v="Poor"/>
    <n v="8"/>
    <s v="Acceptable"/>
    <m/>
    <m/>
    <n v="20"/>
    <n v="66.666666666666671"/>
    <n v="43.333333333333336"/>
  </r>
  <r>
    <x v="0"/>
    <s v="Catoctin Creek (A02)"/>
    <s v="South Fork Catoctin Creek"/>
    <s v="LWC"/>
    <n v="4"/>
    <m/>
    <s v="Purcellville Nature Park"/>
    <d v="2000-09-16T00:00:00"/>
    <s v="Fall 2000"/>
    <x v="14"/>
    <n v="3"/>
    <s v="Poor-Insufficient insects"/>
    <n v="6"/>
    <s v="Unacceptable"/>
    <m/>
    <m/>
    <n v="10"/>
    <n v="50"/>
    <n v="30"/>
  </r>
  <r>
    <x v="16"/>
    <s v="Potomac River/Broad Run"/>
    <s v="Beaverdam Run"/>
    <s v="LWC"/>
    <n v="13"/>
    <m/>
    <s v=" Approx. 200 yds upstream from bridge at Ashburn Rd (Rt. 641)"/>
    <d v="2000-09-16T00:00:00"/>
    <s v="Fall 2000"/>
    <x v="14"/>
    <n v="12"/>
    <s v="Fair"/>
    <n v="6"/>
    <s v="Unacceptable"/>
    <m/>
    <m/>
    <n v="40"/>
    <n v="50"/>
    <n v="45"/>
  </r>
  <r>
    <x v="5"/>
    <s v="North Fork Goose Creek (A06)"/>
    <s v="North Fork Goose Creek"/>
    <s v="LWC"/>
    <n v="7"/>
    <m/>
    <s v="500 yards upstream from Tranquilty Rd. bridge"/>
    <d v="2000-09-16T00:00:00"/>
    <s v="Fall 2000"/>
    <x v="14"/>
    <n v="6"/>
    <s v="Poor"/>
    <n v="9"/>
    <s v="Acceptable"/>
    <m/>
    <m/>
    <n v="20"/>
    <n v="75"/>
    <n v="47.5"/>
  </r>
  <r>
    <x v="8"/>
    <s v="Catoctin Creek (A02)"/>
    <s v="Catoctin Creek"/>
    <s v="LWC"/>
    <n v="3"/>
    <m/>
    <s v="Appox. 1 stream mile below Taylorstown Bridge"/>
    <d v="2000-09-16T00:00:00"/>
    <s v="Fall 2000"/>
    <x v="14"/>
    <n v="9"/>
    <s v="Fair"/>
    <n v="10"/>
    <s v="Acceptable"/>
    <m/>
    <m/>
    <n v="30"/>
    <n v="83.333333333333329"/>
    <n v="56.666666666666664"/>
  </r>
  <r>
    <x v="5"/>
    <s v="LWC N. Fork Goose Creek Rt 782"/>
    <s v="NF Goose"/>
    <s v="LWC"/>
    <m/>
    <m/>
    <m/>
    <d v="2000-09-16T00:00:00"/>
    <s v="Fall 2000"/>
    <x v="14"/>
    <n v="6"/>
    <s v="Poor"/>
    <m/>
    <m/>
    <m/>
    <m/>
    <n v="20"/>
    <m/>
    <n v="20"/>
  </r>
  <r>
    <x v="7"/>
    <s v="Beaverdam Creek (A07)"/>
    <s v="Butcher's Branch"/>
    <s v="LWC"/>
    <n v="10"/>
    <m/>
    <s v="approx. 300 meters downstream of the Rt. 831 bridge"/>
    <d v="2000-09-18T00:00:00"/>
    <s v="Fall 2000"/>
    <x v="14"/>
    <n v="12"/>
    <s v="Fair"/>
    <n v="11"/>
    <s v="Acceptable"/>
    <m/>
    <m/>
    <n v="40"/>
    <n v="91.666666666666671"/>
    <n v="65.833333333333343"/>
  </r>
  <r>
    <x v="1"/>
    <s v="Catoctin Creek (A02)"/>
    <s v="North Fork Catoctin Creek"/>
    <s v="LWC"/>
    <n v="1"/>
    <m/>
    <s v="Near Confluence of North and South Fork Catoctin"/>
    <d v="2000-09-30T00:00:00"/>
    <s v="Fall 2000"/>
    <x v="14"/>
    <n v="15"/>
    <s v="Fair"/>
    <n v="11"/>
    <s v="Acceptable"/>
    <m/>
    <m/>
    <n v="50"/>
    <n v="91.666666666666671"/>
    <n v="70.833333333333343"/>
  </r>
  <r>
    <x v="3"/>
    <s v="LWC Crooked Run of N. Fork Goose Creek Rt. 727"/>
    <s v="Crooked Run"/>
    <s v="LWC"/>
    <m/>
    <m/>
    <m/>
    <d v="2000-09-30T00:00:00"/>
    <s v="Fall 2000"/>
    <x v="14"/>
    <n v="18"/>
    <s v="Good"/>
    <n v="11"/>
    <s v="Acceptable"/>
    <m/>
    <m/>
    <n v="60"/>
    <n v="91.666666666666671"/>
    <n v="75.833333333333343"/>
  </r>
  <r>
    <x v="4"/>
    <s v="Potomac River/Limestone Branch (A03)"/>
    <s v="Unnamed Trib - Limestone Branch"/>
    <s v="LWC"/>
    <n v="5"/>
    <m/>
    <s v="100 feet upstream Rt. 661 bridge"/>
    <d v="2000-10-05T00:00:00"/>
    <s v="Fall 2000"/>
    <x v="14"/>
    <n v="15"/>
    <s v="Fair"/>
    <n v="11"/>
    <s v="Acceptable"/>
    <m/>
    <m/>
    <n v="50"/>
    <n v="91.666666666666671"/>
    <n v="70.833333333333343"/>
  </r>
  <r>
    <x v="8"/>
    <s v="Potomac"/>
    <s v="Catoctin Cr."/>
    <s v="LWC"/>
    <n v="3"/>
    <m/>
    <s v="Rt. 663"/>
    <d v="2000-11-27T00:00:00"/>
    <s v="Fall 2000"/>
    <x v="14"/>
    <n v="18"/>
    <s v="Good"/>
    <n v="10"/>
    <s v="Acceptable"/>
    <m/>
    <m/>
    <n v="60"/>
    <n v="83.333333333333329"/>
    <n v="71.666666666666657"/>
  </r>
  <r>
    <x v="15"/>
    <m/>
    <m/>
    <s v="LWC"/>
    <n v="12"/>
    <m/>
    <s v="Piney Run at Rt. 683"/>
    <d v="2000-02-15T00:00:00"/>
    <s v="Winter 2000"/>
    <x v="15"/>
    <n v="17"/>
    <s v="Good"/>
    <m/>
    <m/>
    <m/>
    <m/>
    <n v="56.666666666666664"/>
    <m/>
    <n v="56.666666666666664"/>
  </r>
  <r>
    <x v="16"/>
    <m/>
    <m/>
    <s v="LWC"/>
    <n v="13"/>
    <s v="Piney Run at Rt. 685"/>
    <m/>
    <d v="2000-02-15T00:00:00"/>
    <s v="Winter 2000"/>
    <x v="15"/>
    <n v="26"/>
    <s v="Excellent"/>
    <m/>
    <m/>
    <m/>
    <m/>
    <n v="86.666666666666671"/>
    <m/>
    <n v="86.666666666666671"/>
  </r>
  <r>
    <x v="3"/>
    <s v="LWC Crooked Run of N. Fork Goose Creek Rt. 727"/>
    <s v="Crooked Run"/>
    <s v="LWC"/>
    <m/>
    <m/>
    <m/>
    <d v="2000-02-28T00:00:00"/>
    <s v="Winter 2000"/>
    <x v="15"/>
    <n v="6"/>
    <s v="Poor"/>
    <n v="8"/>
    <s v="Acceptable"/>
    <m/>
    <m/>
    <n v="20"/>
    <n v="66.666666666666671"/>
    <n v="43.333333333333336"/>
  </r>
  <r>
    <x v="8"/>
    <s v="Potomac"/>
    <s v="Catoctin Cr."/>
    <s v="LWC"/>
    <n v="3"/>
    <m/>
    <s v="Rt. 663"/>
    <d v="2001-04-09T00:00:00"/>
    <s v="Spring 2001"/>
    <x v="16"/>
    <n v="15"/>
    <s v="Fair"/>
    <n v="11"/>
    <s v="Acceptable"/>
    <m/>
    <m/>
    <n v="50"/>
    <n v="91.666666666666671"/>
    <n v="70.833333333333343"/>
  </r>
  <r>
    <x v="2"/>
    <s v="Lower Goose Creek (A08)"/>
    <s v="Tuscarora Creek"/>
    <s v="LWC"/>
    <n v="2"/>
    <m/>
    <s v="Lawson Road crossing of Tuscarora"/>
    <d v="2001-05-04T00:00:00"/>
    <s v="Spring 2001"/>
    <x v="16"/>
    <n v="6"/>
    <s v="Poor"/>
    <n v="5"/>
    <s v="Unacceptable"/>
    <m/>
    <m/>
    <n v="20"/>
    <n v="41.666666666666664"/>
    <n v="30.833333333333332"/>
  </r>
  <r>
    <x v="16"/>
    <s v="Potomac River/Broad Run"/>
    <s v="Beaverdam Run"/>
    <s v="LWC"/>
    <n v="13"/>
    <m/>
    <s v=" Approx. 200 yds upstream from bridge at Ashburn Rd (Rt. 641)"/>
    <d v="2001-05-05T00:00:00"/>
    <s v="Spring 2001"/>
    <x v="16"/>
    <n v="15"/>
    <s v="Fair"/>
    <n v="6"/>
    <s v="Unacceptable"/>
    <m/>
    <m/>
    <n v="50"/>
    <n v="50"/>
    <n v="50"/>
  </r>
  <r>
    <x v="15"/>
    <s v="Sourth Fork Goose Creek"/>
    <s v="Panther Skin Creek"/>
    <s v="LWC"/>
    <n v="12"/>
    <m/>
    <s v="Approx. 100 meters upstream of bridge at Rt. 623 off Rt. 50"/>
    <d v="2001-05-05T00:00:00"/>
    <s v="Spring 2001"/>
    <x v="16"/>
    <n v="15"/>
    <s v="Fair"/>
    <n v="10"/>
    <s v="Acceptable"/>
    <m/>
    <m/>
    <n v="50"/>
    <n v="83.333333333333329"/>
    <n v="66.666666666666657"/>
  </r>
  <r>
    <x v="5"/>
    <s v="North Fork Goose Creek (A06)"/>
    <s v="North Fork Goose Creek"/>
    <s v="LWC"/>
    <n v="7"/>
    <m/>
    <s v="500 yards upstream from Tranquilty Rd. bridge"/>
    <d v="2001-05-06T00:00:00"/>
    <s v="Spring 2001"/>
    <x v="16"/>
    <n v="9"/>
    <s v="Fair"/>
    <n v="8"/>
    <s v="Acceptable"/>
    <m/>
    <m/>
    <n v="30"/>
    <n v="66.666666666666671"/>
    <n v="48.333333333333336"/>
  </r>
  <r>
    <x v="5"/>
    <s v="LWC N. Fork Goose Creek Rt 782"/>
    <s v="NF Goose"/>
    <s v="LWC"/>
    <m/>
    <m/>
    <m/>
    <d v="2001-05-06T00:00:00"/>
    <s v="Spring 2001"/>
    <x v="16"/>
    <n v="9"/>
    <s v="Fair"/>
    <m/>
    <m/>
    <m/>
    <m/>
    <n v="30"/>
    <m/>
    <n v="30"/>
  </r>
  <r>
    <x v="1"/>
    <s v="Catoctin Creek (A02)"/>
    <s v="North Fork Catoctin Creek"/>
    <s v="LWC"/>
    <n v="1"/>
    <m/>
    <s v="Near Confluence of North and South Fork Catoctin"/>
    <d v="2001-05-14T00:00:00"/>
    <s v="Spring 2001"/>
    <x v="16"/>
    <n v="9"/>
    <s v="Fair"/>
    <n v="7"/>
    <s v="Acceptable"/>
    <m/>
    <m/>
    <n v="30"/>
    <n v="58.333333333333336"/>
    <n v="44.166666666666671"/>
  </r>
  <r>
    <x v="3"/>
    <s v="NFGC"/>
    <s v="Crooked Run on Route 727 # 3"/>
    <s v="NFGC"/>
    <n v="3"/>
    <s v="NFGC"/>
    <m/>
    <d v="2001-05-18T00:00:00"/>
    <s v="Spring 2001"/>
    <x v="16"/>
    <n v="22"/>
    <s v="Good"/>
    <m/>
    <m/>
    <m/>
    <m/>
    <n v="73.333333333333329"/>
    <m/>
    <n v="73.333333333333329"/>
  </r>
  <r>
    <x v="17"/>
    <s v="NFGC"/>
    <s v="Jack's Run on Route 690 # 2"/>
    <s v="NFGC"/>
    <n v="2"/>
    <s v="NFGC"/>
    <m/>
    <d v="2001-05-18T00:00:00"/>
    <s v="Spring 2001"/>
    <x v="16"/>
    <n v="13"/>
    <s v="Fair"/>
    <m/>
    <m/>
    <m/>
    <m/>
    <n v="43.333333333333336"/>
    <m/>
    <n v="43.333333333333336"/>
  </r>
  <r>
    <x v="18"/>
    <s v="NFGC"/>
    <s v="NFGC at Circleville Rt. 722 # 4"/>
    <s v="NFGC"/>
    <n v="4"/>
    <s v="NFGC"/>
    <m/>
    <d v="2001-05-18T00:00:00"/>
    <s v="Spring 2001"/>
    <x v="16"/>
    <n v="18"/>
    <s v="Good"/>
    <m/>
    <m/>
    <m/>
    <m/>
    <n v="60"/>
    <m/>
    <n v="60"/>
  </r>
  <r>
    <x v="19"/>
    <s v="NFGC"/>
    <s v="NFGC at Iron Bridge Rt. 729 # 5"/>
    <s v="NFGC"/>
    <n v="5"/>
    <s v="NFGC"/>
    <m/>
    <d v="2001-05-18T00:00:00"/>
    <s v="Spring 2001"/>
    <x v="16"/>
    <n v="10"/>
    <s v="Poor"/>
    <m/>
    <m/>
    <m/>
    <m/>
    <n v="33.333333333333336"/>
    <m/>
    <n v="33.333333333333336"/>
  </r>
  <r>
    <x v="5"/>
    <s v="NFGC at Rt. 782, Tranquility Bridge # 1"/>
    <s v="NFGC at Tranquility Bridge # 1"/>
    <s v="NFGC"/>
    <n v="1"/>
    <s v="NFGC"/>
    <m/>
    <d v="2001-05-18T00:00:00"/>
    <s v="Spring 2001"/>
    <x v="16"/>
    <n v="26"/>
    <s v="Excellent"/>
    <m/>
    <m/>
    <m/>
    <m/>
    <n v="86.666666666666671"/>
    <m/>
    <n v="86.666666666666671"/>
  </r>
  <r>
    <x v="21"/>
    <s v="NFGC"/>
    <s v="NFGC at Villages # 7b*"/>
    <s v="NFGC"/>
    <s v="7b"/>
    <s v="NFGC"/>
    <m/>
    <d v="2001-05-18T00:00:00"/>
    <s v="Spring 2001"/>
    <x v="16"/>
    <n v="23"/>
    <s v="Excellent"/>
    <m/>
    <m/>
    <m/>
    <m/>
    <n v="76.666666666666671"/>
    <m/>
    <n v="76.666666666666671"/>
  </r>
  <r>
    <x v="20"/>
    <s v="NFGC"/>
    <s v="NFGC at Villages # 6"/>
    <s v="NFGC"/>
    <n v="6"/>
    <s v="NFGC"/>
    <m/>
    <d v="2001-05-18T00:00:00"/>
    <s v="Spring 2001"/>
    <x v="16"/>
    <n v="23"/>
    <s v="Excellent"/>
    <m/>
    <m/>
    <m/>
    <m/>
    <n v="76.666666666666671"/>
    <m/>
    <n v="76.666666666666671"/>
  </r>
  <r>
    <x v="0"/>
    <s v="Catoctin Creek (A02)"/>
    <s v="South Fork Catoctin Creek"/>
    <s v="LWC"/>
    <n v="4"/>
    <m/>
    <s v="Purcellville Nature Park"/>
    <d v="2001-05-19T00:00:00"/>
    <s v="Spring 2001"/>
    <x v="16"/>
    <n v="9"/>
    <s v="Fair"/>
    <n v="3"/>
    <s v="Unacceptable"/>
    <m/>
    <m/>
    <n v="30"/>
    <n v="25"/>
    <n v="27.5"/>
  </r>
  <r>
    <x v="22"/>
    <s v="LWC Piney Run - Sweet Run"/>
    <n v="1517"/>
    <s v="LWC"/>
    <n v="15"/>
    <s v="17"/>
    <m/>
    <d v="2001-05-19T00:00:00"/>
    <s v="Spring 2001"/>
    <x v="16"/>
    <n v="12"/>
    <s v="Fair"/>
    <n v="9"/>
    <s v="Acceptable"/>
    <m/>
    <m/>
    <n v="40"/>
    <n v="75"/>
    <n v="57.5"/>
  </r>
  <r>
    <x v="23"/>
    <s v="Potomac River"/>
    <s v="Unnamed Trib of Limestone Branch"/>
    <s v="LWC"/>
    <n v="16"/>
    <m/>
    <s v="Off Tutt Lane (SR 740) approx 1/4 mile from Rt 15 downstream from bridge on Lupfer Property"/>
    <d v="2001-05-19T00:00:00"/>
    <s v="Spring 2001"/>
    <x v="16"/>
    <n v="15"/>
    <s v="Fair"/>
    <n v="11"/>
    <s v="Acceptable"/>
    <m/>
    <m/>
    <n v="50"/>
    <n v="91.666666666666671"/>
    <n v="70.833333333333343"/>
  </r>
  <r>
    <x v="8"/>
    <s v="Catoctin Creek (A02)"/>
    <s v="Catoctin Creek"/>
    <s v="LWC"/>
    <n v="3"/>
    <m/>
    <s v="Appox. 1 stream mile below Taylorstown Bridge"/>
    <d v="2001-05-20T00:00:00"/>
    <s v="Spring 2001"/>
    <x v="16"/>
    <n v="9"/>
    <s v="Fair"/>
    <n v="12"/>
    <s v="Acceptable"/>
    <m/>
    <m/>
    <n v="30"/>
    <n v="100"/>
    <n v="65"/>
  </r>
  <r>
    <x v="3"/>
    <s v="LWC Crooked Run of N. Fork Goose Creek Rt. 727"/>
    <s v="Crooked Run"/>
    <s v="LWC"/>
    <m/>
    <m/>
    <m/>
    <d v="2001-05-23T00:00:00"/>
    <s v="Spring 2001"/>
    <x v="16"/>
    <n v="12"/>
    <s v="Fair"/>
    <n v="11"/>
    <s v="Acceptable"/>
    <m/>
    <m/>
    <n v="40"/>
    <n v="91.666666666666671"/>
    <n v="65.833333333333343"/>
  </r>
  <r>
    <x v="24"/>
    <s v="Potomac River"/>
    <s v="Sugarland Run"/>
    <s v="LWC"/>
    <n v="14"/>
    <m/>
    <s v="Downstream from Seneca Ridge School Property Line"/>
    <d v="2001-05-24T00:00:00"/>
    <s v="Spring 2001"/>
    <x v="16"/>
    <n v="3"/>
    <s v="Poor-Insufficient insects"/>
    <n v="8"/>
    <s v="Acceptable"/>
    <m/>
    <m/>
    <n v="10"/>
    <n v="66.666666666666671"/>
    <n v="38.333333333333336"/>
  </r>
  <r>
    <x v="7"/>
    <s v="Beaverdam Creek (A07)"/>
    <s v="Butcher's Branch"/>
    <s v="LWC"/>
    <n v="10"/>
    <m/>
    <s v="approx. 300 meters downstream of the Rt. 831 bridge"/>
    <d v="2001-05-29T00:00:00"/>
    <s v="Spring 2001"/>
    <x v="16"/>
    <n v="12"/>
    <s v="Fair"/>
    <n v="12"/>
    <s v="Acceptable"/>
    <m/>
    <m/>
    <n v="40"/>
    <n v="100"/>
    <n v="70"/>
  </r>
  <r>
    <x v="4"/>
    <s v="Potomac River/Limestone Branch (A03)"/>
    <s v="Unnamed Trib - Limestone Branch"/>
    <s v="LWC"/>
    <n v="5"/>
    <m/>
    <s v="100 feet upstream Rt. 661 bridge"/>
    <d v="2001-05-31T00:00:00"/>
    <s v="Spring 2001"/>
    <x v="16"/>
    <n v="15"/>
    <s v="Fair"/>
    <n v="9"/>
    <s v="Acceptable"/>
    <m/>
    <m/>
    <n v="50"/>
    <n v="75"/>
    <n v="62.5"/>
  </r>
  <r>
    <x v="8"/>
    <s v="Catoctin Creek (A02)"/>
    <s v="Catoctin Creek"/>
    <s v="LWC"/>
    <n v="3"/>
    <m/>
    <s v="Appox. 1 stream mile below Taylorstown Bridge"/>
    <d v="2001-07-07T00:00:00"/>
    <s v="Summer 2001"/>
    <x v="17"/>
    <n v="15"/>
    <s v="Fair"/>
    <n v="12"/>
    <s v="Acceptable"/>
    <m/>
    <m/>
    <n v="50"/>
    <n v="100"/>
    <n v="75"/>
  </r>
  <r>
    <x v="2"/>
    <s v="Lower Goose Creek (A08)"/>
    <s v="Tuscarora Creek"/>
    <s v="LWC"/>
    <n v="2"/>
    <m/>
    <s v="Lawson Road crossing of Tuscarora"/>
    <d v="2001-07-13T00:00:00"/>
    <s v="Summer 2001"/>
    <x v="17"/>
    <n v="12"/>
    <s v="Fair"/>
    <n v="11"/>
    <s v="Acceptable"/>
    <m/>
    <m/>
    <n v="40"/>
    <n v="91.666666666666671"/>
    <n v="65.833333333333343"/>
  </r>
  <r>
    <x v="16"/>
    <s v="Potomac River/Broad Run"/>
    <s v="Beaverdam Run"/>
    <s v="LWC"/>
    <n v="13"/>
    <m/>
    <s v=" Approx. 200 yds upstream from bridge at Ashburn Rd (Rt. 641)"/>
    <d v="2001-07-14T00:00:00"/>
    <s v="Summer 2001"/>
    <x v="17"/>
    <n v="12"/>
    <s v="Fair"/>
    <n v="8"/>
    <s v="Acceptable"/>
    <m/>
    <m/>
    <n v="40"/>
    <n v="66.666666666666671"/>
    <n v="53.333333333333336"/>
  </r>
  <r>
    <x v="23"/>
    <s v="Potomac River"/>
    <s v="Unnamed Trib of Limestone Branch"/>
    <s v="LWC"/>
    <n v="16"/>
    <m/>
    <s v="Off Tutt Lane (SR 740) approx 1/4 mile from Rt 15 downstream from bridge on Lupfer Property"/>
    <d v="2001-07-14T00:00:00"/>
    <s v="Summer 2001"/>
    <x v="17"/>
    <n v="15"/>
    <s v="Fair"/>
    <n v="11"/>
    <s v="Acceptable"/>
    <m/>
    <m/>
    <n v="50"/>
    <n v="91.666666666666671"/>
    <n v="70.833333333333343"/>
  </r>
  <r>
    <x v="15"/>
    <s v="Sourth Fork Goose Creek"/>
    <s v="Panther Skin Creek"/>
    <s v="LWC"/>
    <n v="12"/>
    <m/>
    <s v="Approx. 100 meters upstream of bridge at Rt. 623 off Rt. 50"/>
    <d v="2001-07-15T00:00:00"/>
    <s v="Summer 2001"/>
    <x v="17"/>
    <n v="15"/>
    <s v="Fair"/>
    <n v="9"/>
    <s v="Acceptable"/>
    <m/>
    <m/>
    <n v="50"/>
    <n v="75"/>
    <n v="62.5"/>
  </r>
  <r>
    <x v="1"/>
    <s v="Catoctin Creek (A02)"/>
    <s v="North Fork Catoctin Creek"/>
    <s v="LWC"/>
    <n v="1"/>
    <m/>
    <s v="Near Confluence of North and South Fork Catoctin"/>
    <d v="2001-07-17T00:00:00"/>
    <s v="Summer 2001"/>
    <x v="17"/>
    <n v="12"/>
    <s v="Fair"/>
    <n v="9"/>
    <s v="Acceptable"/>
    <m/>
    <m/>
    <n v="40"/>
    <n v="75"/>
    <n v="57.5"/>
  </r>
  <r>
    <x v="0"/>
    <s v="Catoctin Creek (A02)"/>
    <s v="South Fork Catoctin Creek"/>
    <s v="LWC"/>
    <n v="4"/>
    <m/>
    <m/>
    <d v="2001-07-19T00:00:00"/>
    <s v="Summer 2001"/>
    <x v="17"/>
    <n v="12"/>
    <s v="Fair"/>
    <n v="3"/>
    <s v="Unacceptable"/>
    <m/>
    <m/>
    <n v="40"/>
    <n v="25"/>
    <n v="32.5"/>
  </r>
  <r>
    <x v="9"/>
    <s v="Catoctin Creek (A02)"/>
    <s v="Milltown Creek"/>
    <s v="LWC"/>
    <n v="11"/>
    <m/>
    <s v="approx. 1 mile upstream from Rt.287 bridge off Rt. 691"/>
    <d v="2001-07-19T00:00:00"/>
    <s v="Summer 2001"/>
    <x v="17"/>
    <n v="12"/>
    <s v="Fair"/>
    <n v="10"/>
    <s v="Acceptable"/>
    <m/>
    <m/>
    <n v="40"/>
    <n v="83.333333333333329"/>
    <n v="61.666666666666664"/>
  </r>
  <r>
    <x v="3"/>
    <s v="LWC Crooked Run of N. Fork Goose Creek Rt. 727"/>
    <s v="Crooked Run"/>
    <s v="LWC"/>
    <m/>
    <m/>
    <m/>
    <d v="2001-07-24T00:00:00"/>
    <s v="Summer 2001"/>
    <x v="17"/>
    <n v="12"/>
    <s v="Fair"/>
    <n v="11"/>
    <s v="Acceptable"/>
    <m/>
    <m/>
    <n v="40"/>
    <n v="91.666666666666671"/>
    <n v="65.833333333333343"/>
  </r>
  <r>
    <x v="4"/>
    <s v="Potomac River/Limestone Branch (A03)"/>
    <s v="Unnamed Trib - Limestone Branch"/>
    <s v="LWC"/>
    <n v="5"/>
    <m/>
    <s v="100 feet upstream Rt. 661 bridge"/>
    <d v="2001-07-24T00:00:00"/>
    <s v="Summer 2001"/>
    <x v="17"/>
    <n v="12"/>
    <s v="Fair"/>
    <n v="11"/>
    <s v="Acceptable"/>
    <m/>
    <m/>
    <n v="40"/>
    <n v="91.666666666666671"/>
    <n v="65.833333333333343"/>
  </r>
  <r>
    <x v="5"/>
    <s v="North Fork Goose Creek (A06)"/>
    <s v="North Fork Goose Creek"/>
    <s v="LWC"/>
    <n v="7"/>
    <m/>
    <s v="500 yards upstream from Tranquilty Rd. bridge"/>
    <d v="2001-07-27T00:00:00"/>
    <s v="Summer 2001"/>
    <x v="17"/>
    <n v="12"/>
    <s v="Fair"/>
    <n v="8"/>
    <s v="Acceptable"/>
    <m/>
    <m/>
    <n v="40"/>
    <n v="66.666666666666671"/>
    <n v="53.333333333333336"/>
  </r>
  <r>
    <x v="7"/>
    <s v="Beaverdam Creek (A07)"/>
    <s v="Butcher's Branch"/>
    <s v="LWC"/>
    <n v="10"/>
    <m/>
    <s v="approx. 300 meters downstream of the Rt. 831 bridge"/>
    <d v="2001-07-27T00:00:00"/>
    <s v="Summer 2001"/>
    <x v="17"/>
    <n v="12"/>
    <s v="Fair"/>
    <n v="12"/>
    <s v="Acceptable"/>
    <m/>
    <m/>
    <n v="40"/>
    <n v="100"/>
    <n v="70"/>
  </r>
  <r>
    <x v="5"/>
    <s v="LWC N. Fork Goose Creek Rt 782"/>
    <s v="NF Goose"/>
    <s v="LWC"/>
    <m/>
    <m/>
    <m/>
    <d v="2001-07-27T00:00:00"/>
    <s v="Summer 2001"/>
    <x v="17"/>
    <n v="12"/>
    <s v="Fair"/>
    <m/>
    <m/>
    <m/>
    <m/>
    <n v="40"/>
    <m/>
    <n v="40"/>
  </r>
  <r>
    <x v="3"/>
    <s v="NFGC"/>
    <s v="Crooked Run on Route 727 # 3"/>
    <s v="NFGC"/>
    <n v="3"/>
    <s v="NFGC"/>
    <m/>
    <d v="2001-08-13T00:00:00"/>
    <s v="Summer 2001"/>
    <x v="17"/>
    <n v="23"/>
    <s v="Excellent"/>
    <m/>
    <m/>
    <m/>
    <m/>
    <n v="76.666666666666671"/>
    <m/>
    <n v="76.666666666666671"/>
  </r>
  <r>
    <x v="17"/>
    <s v="NFGC"/>
    <s v="Jack's Run on Route 690 # 2"/>
    <s v="NFGC"/>
    <n v="2"/>
    <s v="NFGC"/>
    <m/>
    <d v="2001-08-13T00:00:00"/>
    <s v="Summer 2001"/>
    <x v="17"/>
    <n v="20"/>
    <s v="Good"/>
    <m/>
    <m/>
    <m/>
    <m/>
    <n v="66.666666666666671"/>
    <m/>
    <n v="66.666666666666671"/>
  </r>
  <r>
    <x v="18"/>
    <s v="NFGC"/>
    <s v="NFGC at Circleville Rt. 722 # 4"/>
    <s v="NFGC"/>
    <n v="4"/>
    <s v="NFGC"/>
    <m/>
    <d v="2001-08-13T00:00:00"/>
    <s v="Summer 2001"/>
    <x v="17"/>
    <n v="18"/>
    <s v="Excellent"/>
    <m/>
    <m/>
    <m/>
    <m/>
    <n v="60"/>
    <m/>
    <n v="60"/>
  </r>
  <r>
    <x v="19"/>
    <s v="NFGC"/>
    <s v="NFGC at Iron Bridge Rt. 729 # 5"/>
    <s v="NFGC"/>
    <n v="5"/>
    <s v="NFGC"/>
    <m/>
    <d v="2001-08-13T00:00:00"/>
    <s v="Summer 2001"/>
    <x v="17"/>
    <n v="11"/>
    <s v="Fair"/>
    <m/>
    <m/>
    <m/>
    <m/>
    <n v="36.666666666666664"/>
    <m/>
    <n v="36.666666666666664"/>
  </r>
  <r>
    <x v="5"/>
    <s v="NFGC at Rt. 782, Tranquility Bridge # 1"/>
    <s v="NFGC at Tranquility Bridge # 1"/>
    <s v="NFGC"/>
    <n v="1"/>
    <s v="NFGC"/>
    <m/>
    <d v="2001-08-13T00:00:00"/>
    <s v="Summer 2001"/>
    <x v="17"/>
    <n v="24"/>
    <s v="Excellent"/>
    <m/>
    <m/>
    <m/>
    <m/>
    <n v="80"/>
    <m/>
    <n v="80"/>
  </r>
  <r>
    <x v="21"/>
    <s v="NFGC"/>
    <s v="NFGC at Villages # 7b*"/>
    <s v="NFGC"/>
    <s v="7b"/>
    <s v="NFGC"/>
    <m/>
    <d v="2001-08-13T00:00:00"/>
    <s v="Summer 2001"/>
    <x v="17"/>
    <n v="23"/>
    <s v="Excellent"/>
    <m/>
    <m/>
    <m/>
    <m/>
    <n v="76.666666666666671"/>
    <m/>
    <n v="76.666666666666671"/>
  </r>
  <r>
    <x v="20"/>
    <s v="NFGC"/>
    <s v="NFGC at Villages # 6"/>
    <s v="NFGC"/>
    <n v="6"/>
    <s v="NFGC"/>
    <m/>
    <d v="2001-08-13T00:00:00"/>
    <s v="Summer 2001"/>
    <x v="17"/>
    <n v="23"/>
    <s v="Excellent"/>
    <m/>
    <m/>
    <m/>
    <m/>
    <n v="76.666666666666671"/>
    <m/>
    <n v="76.666666666666671"/>
  </r>
  <r>
    <x v="24"/>
    <s v="Potomac River"/>
    <s v="Sugarland Run"/>
    <s v="LWC"/>
    <n v="14"/>
    <m/>
    <s v="Downstream from Seneca Ridge School Property Line"/>
    <d v="2001-08-23T00:00:00"/>
    <s v="Summer 2001"/>
    <x v="17"/>
    <n v="12"/>
    <s v="Fair"/>
    <n v="11"/>
    <s v="Acceptable"/>
    <m/>
    <m/>
    <n v="40"/>
    <n v="91.666666666666671"/>
    <n v="65.833333333333343"/>
  </r>
  <r>
    <x v="2"/>
    <s v="Lower Goose Creek (A08)"/>
    <s v="Tuscarora Creek"/>
    <s v="LWC"/>
    <n v="2"/>
    <m/>
    <s v="Lawson Road crossing of Tuscarora"/>
    <d v="2001-09-07T00:00:00"/>
    <s v="Fall 2001"/>
    <x v="18"/>
    <n v="9"/>
    <s v="Fair"/>
    <n v="8"/>
    <s v="Acceptable"/>
    <m/>
    <m/>
    <n v="30"/>
    <n v="66.666666666666671"/>
    <n v="48.333333333333336"/>
  </r>
  <r>
    <x v="16"/>
    <s v="Potomac River/Broad Run"/>
    <s v="Beaverdam Run"/>
    <s v="LWC"/>
    <n v="13"/>
    <m/>
    <s v=" Approx. 200 yds upstream from bridge at Ashburn Rd (Rt. 641)"/>
    <d v="2001-09-08T00:00:00"/>
    <s v="Fall 2001"/>
    <x v="18"/>
    <n v="15"/>
    <s v="Fair"/>
    <n v="9"/>
    <s v="Acceptable"/>
    <m/>
    <m/>
    <n v="50"/>
    <n v="75"/>
    <n v="62.5"/>
  </r>
  <r>
    <x v="0"/>
    <s v="Catoctin Creek (A02)"/>
    <s v="South Fork Catoctin Creek"/>
    <s v="LWC"/>
    <n v="4"/>
    <m/>
    <m/>
    <d v="2001-09-09T00:00:00"/>
    <s v="Fall 2001"/>
    <x v="18"/>
    <n v="6"/>
    <s v="Poor"/>
    <n v="3"/>
    <s v="Unacceptable"/>
    <m/>
    <m/>
    <n v="20"/>
    <n v="25"/>
    <n v="22.5"/>
  </r>
  <r>
    <x v="3"/>
    <s v="LWC Crooked Run of N. Fork Goose Creek Rt. 727"/>
    <s v="Crooked Run"/>
    <s v="LWC"/>
    <m/>
    <m/>
    <m/>
    <d v="2001-09-12T00:00:00"/>
    <s v="Fall 2001"/>
    <x v="18"/>
    <n v="21"/>
    <s v="Good"/>
    <n v="8"/>
    <s v="Acceptable"/>
    <m/>
    <m/>
    <n v="70"/>
    <n v="66.666666666666671"/>
    <n v="68.333333333333343"/>
  </r>
  <r>
    <x v="5"/>
    <s v="North Fork Goose Creek (A06)"/>
    <s v="North Fork Goose Creek"/>
    <s v="LWC"/>
    <n v="7"/>
    <m/>
    <s v="500 yards upstream from Tranquilty Rd. bridge"/>
    <d v="2001-09-15T00:00:00"/>
    <s v="Fall 2001"/>
    <x v="18"/>
    <n v="9"/>
    <s v="Fair"/>
    <n v="9"/>
    <s v="Acceptable"/>
    <m/>
    <m/>
    <n v="30"/>
    <n v="75"/>
    <n v="52.5"/>
  </r>
  <r>
    <x v="5"/>
    <s v="LWC N. Fork Goose Creek Rt 782"/>
    <s v="NF Goose"/>
    <s v="LWC"/>
    <m/>
    <m/>
    <m/>
    <d v="2001-09-15T00:00:00"/>
    <s v="Fall 2001"/>
    <x v="18"/>
    <n v="9"/>
    <s v="Fair"/>
    <m/>
    <m/>
    <m/>
    <m/>
    <n v="30"/>
    <m/>
    <n v="30"/>
  </r>
  <r>
    <x v="4"/>
    <s v="Potomac River/Limestone Branch (A03)"/>
    <s v="Unnamed Trib - Limestone Branch"/>
    <s v="LWC"/>
    <n v="5"/>
    <m/>
    <s v="100 feet upstream Rt. 661 bridge"/>
    <d v="2001-09-19T00:00:00"/>
    <s v="Fall 2001"/>
    <x v="18"/>
    <n v="15"/>
    <s v="Fair"/>
    <n v="12"/>
    <s v="Acceptable"/>
    <m/>
    <m/>
    <n v="50"/>
    <n v="100"/>
    <n v="75"/>
  </r>
  <r>
    <x v="15"/>
    <s v="Sourth Fork Goose Creek"/>
    <s v="Panther Skin Creek"/>
    <s v="LWC"/>
    <n v="12"/>
    <m/>
    <m/>
    <d v="2001-09-20T00:00:00"/>
    <s v="Fall 2001"/>
    <x v="18"/>
    <n v="15"/>
    <s v="Fair"/>
    <n v="10"/>
    <s v="Acceptable"/>
    <m/>
    <m/>
    <n v="50"/>
    <n v="83.333333333333329"/>
    <n v="66.666666666666657"/>
  </r>
  <r>
    <x v="1"/>
    <s v="Catoctin Creek (A02)"/>
    <s v="North Fork Catoctin Creek"/>
    <s v="LWC"/>
    <n v="1"/>
    <m/>
    <m/>
    <d v="2001-09-21T00:00:00"/>
    <s v="Fall 2001"/>
    <x v="18"/>
    <n v="9"/>
    <s v="Fair"/>
    <n v="10"/>
    <s v="Acceptable"/>
    <m/>
    <m/>
    <n v="30"/>
    <n v="83.333333333333329"/>
    <n v="56.666666666666664"/>
  </r>
  <r>
    <x v="23"/>
    <s v="Potomac River"/>
    <s v="Unnamed Trib of Limestone Branch"/>
    <s v="LWC"/>
    <n v="16"/>
    <m/>
    <s v="Off Tutt Lane (SR 740) approx 1/4 mile from Rt 15 downstream from bridge on Lupfer Property"/>
    <d v="2001-09-23T00:00:00"/>
    <s v="Fall 2001"/>
    <x v="18"/>
    <n v="12"/>
    <s v="Fair"/>
    <n v="12"/>
    <s v="Acceptable"/>
    <m/>
    <m/>
    <n v="40"/>
    <n v="100"/>
    <n v="70"/>
  </r>
  <r>
    <x v="8"/>
    <s v="Catoctin Creek (A02)"/>
    <s v="Catoctin Creek"/>
    <s v="LWC"/>
    <n v="3"/>
    <m/>
    <s v="Appox. 1 stream mile below Taylorstown Bridge"/>
    <d v="2001-09-29T00:00:00"/>
    <s v="Fall 2001"/>
    <x v="18"/>
    <n v="12"/>
    <s v="Fair"/>
    <n v="11"/>
    <s v="Acceptable"/>
    <m/>
    <m/>
    <n v="40"/>
    <n v="91.666666666666671"/>
    <n v="65.833333333333343"/>
  </r>
  <r>
    <x v="1"/>
    <s v="Catoctin Creek (A02)"/>
    <s v="North Fork Catoctin Creek"/>
    <s v="LWC"/>
    <n v="1"/>
    <m/>
    <s v="Near Confluence of North and South Fork Catoctin"/>
    <d v="2001-12-12T00:00:00"/>
    <s v="Winter 2001"/>
    <x v="19"/>
    <n v="12"/>
    <s v="Fair"/>
    <n v="11"/>
    <s v="Acceptable"/>
    <m/>
    <m/>
    <n v="40"/>
    <n v="91.666666666666671"/>
    <n v="65.833333333333343"/>
  </r>
  <r>
    <x v="2"/>
    <s v="Lower Goose Creek (A08)"/>
    <s v="Tuscarora Creek"/>
    <s v="LWC"/>
    <n v="2"/>
    <m/>
    <s v="Lawson Road crossing of Tuscarora"/>
    <d v="2001-01-13T00:00:00"/>
    <s v="Winter 2001"/>
    <x v="19"/>
    <n v="9"/>
    <s v="Fair"/>
    <n v="9"/>
    <s v="Acceptable"/>
    <m/>
    <m/>
    <n v="30"/>
    <n v="75"/>
    <n v="52.5"/>
  </r>
  <r>
    <x v="10"/>
    <s v="LSWCD N. Fork Goose Creek at Rt. 733 # 3 "/>
    <s v="NF Goose"/>
    <s v="LSWCD"/>
    <n v="3"/>
    <s v="LSWCD #3"/>
    <m/>
    <d v="2001-02-01T00:00:00"/>
    <s v="Winter 2001"/>
    <x v="19"/>
    <n v="12"/>
    <s v="Fair"/>
    <m/>
    <m/>
    <m/>
    <m/>
    <n v="40"/>
    <m/>
    <n v="40"/>
  </r>
  <r>
    <x v="11"/>
    <s v="LSWCD Beaverdam Creek at Rt. 731 #4"/>
    <s v="Beaverdam Creek"/>
    <s v="LSWCD"/>
    <n v="4"/>
    <s v="LSWCD #4"/>
    <m/>
    <d v="2001-02-01T00:00:00"/>
    <s v="Winter 2001"/>
    <x v="19"/>
    <n v="20"/>
    <s v="Good"/>
    <m/>
    <m/>
    <m/>
    <m/>
    <n v="66.666666666666671"/>
    <m/>
    <n v="66.666666666666671"/>
  </r>
  <r>
    <x v="12"/>
    <s v="LSWCD N. Fork Goose Creek at Rt. 794 #5"/>
    <s v="NF Goose"/>
    <s v="LSWCD"/>
    <n v="5"/>
    <s v="LSWCD #5"/>
    <m/>
    <d v="2001-02-01T00:00:00"/>
    <s v="Winter 2001"/>
    <x v="19"/>
    <n v="24"/>
    <s v="Excellent"/>
    <m/>
    <m/>
    <m/>
    <m/>
    <n v="80"/>
    <m/>
    <n v="80"/>
  </r>
  <r>
    <x v="13"/>
    <s v="LSWCD Crooked Run at Rt. 725  #6"/>
    <s v="Crooked Run"/>
    <s v="LSWCD"/>
    <n v="6"/>
    <s v="LSWCD #6"/>
    <m/>
    <d v="2001-02-01T00:00:00"/>
    <s v="Winter 2001"/>
    <x v="19"/>
    <n v="24"/>
    <s v="Excellent"/>
    <m/>
    <m/>
    <m/>
    <m/>
    <n v="80"/>
    <m/>
    <n v="80"/>
  </r>
  <r>
    <x v="14"/>
    <s v="LSWCD N. Fork Goose Creek at Rt. 782 #8"/>
    <s v="NF Goose"/>
    <s v="LSWCD"/>
    <n v="8"/>
    <s v="LSWCD #8"/>
    <m/>
    <d v="2001-02-01T00:00:00"/>
    <s v="Winter 2001"/>
    <x v="19"/>
    <n v="20"/>
    <s v="Good"/>
    <m/>
    <m/>
    <m/>
    <m/>
    <n v="66.666666666666671"/>
    <m/>
    <n v="66.666666666666671"/>
  </r>
  <r>
    <x v="16"/>
    <s v="Potomac River/Broad Run"/>
    <s v="Beaverdam Run"/>
    <s v="LWC"/>
    <n v="13"/>
    <m/>
    <s v=" Approx. 200 yds upstream from bridge at Ashburn Rd (Rt. 641)"/>
    <d v="2001-02-04T00:00:00"/>
    <s v="Winter 2001"/>
    <x v="19"/>
    <n v="9"/>
    <s v="Fair"/>
    <n v="3"/>
    <s v="Unacceptable"/>
    <m/>
    <m/>
    <n v="30"/>
    <n v="25"/>
    <n v="27.5"/>
  </r>
  <r>
    <x v="3"/>
    <s v="NFGC"/>
    <s v="Crooked Run on Route 727 # 3"/>
    <s v="NFGC"/>
    <n v="3"/>
    <s v="NFGC"/>
    <m/>
    <d v="2001-02-12T00:00:00"/>
    <s v="Winter 2001"/>
    <x v="19"/>
    <n v="26"/>
    <s v="Excellent"/>
    <m/>
    <m/>
    <m/>
    <m/>
    <n v="86.666666666666671"/>
    <m/>
    <n v="86.666666666666671"/>
  </r>
  <r>
    <x v="17"/>
    <s v="NFGC"/>
    <s v="Jack's Run on Route 690 # 2"/>
    <s v="NFGC"/>
    <n v="2"/>
    <s v="NFGC"/>
    <m/>
    <d v="2001-02-12T00:00:00"/>
    <s v="Winter 2001"/>
    <x v="19"/>
    <n v="21"/>
    <s v="Good"/>
    <m/>
    <m/>
    <m/>
    <m/>
    <n v="70"/>
    <m/>
    <n v="70"/>
  </r>
  <r>
    <x v="18"/>
    <s v="NFGC"/>
    <s v="NFGC at Circleville Rt. 722 # 4"/>
    <s v="NFGC"/>
    <n v="4"/>
    <s v="NFGC"/>
    <m/>
    <d v="2001-02-12T00:00:00"/>
    <s v="Winter 2001"/>
    <x v="19"/>
    <n v="17"/>
    <s v="Good"/>
    <m/>
    <m/>
    <m/>
    <m/>
    <n v="56.666666666666664"/>
    <m/>
    <n v="56.666666666666664"/>
  </r>
  <r>
    <x v="19"/>
    <s v="NFGC"/>
    <s v="NFGC at Iron Bridge Rt. 729 # 5"/>
    <s v="NFGC"/>
    <n v="5"/>
    <s v="NFGC"/>
    <m/>
    <d v="2001-02-12T00:00:00"/>
    <s v="Winter 2001"/>
    <x v="19"/>
    <n v="15"/>
    <s v="Fair"/>
    <m/>
    <m/>
    <m/>
    <m/>
    <n v="50"/>
    <m/>
    <n v="50"/>
  </r>
  <r>
    <x v="5"/>
    <s v="NFGC at Rt. 782, Tranquility Bridge # 1"/>
    <s v="NFGC at Tranquility Bridge # 1"/>
    <s v="NFGC"/>
    <n v="1"/>
    <s v="NFGC"/>
    <m/>
    <d v="2001-02-12T00:00:00"/>
    <s v="Winter 2001"/>
    <x v="19"/>
    <n v="14"/>
    <s v="Fair"/>
    <m/>
    <m/>
    <m/>
    <m/>
    <n v="46.666666666666664"/>
    <m/>
    <n v="46.666666666666664"/>
  </r>
  <r>
    <x v="21"/>
    <s v="NFGC"/>
    <s v="NFGC at Villages # 7b*"/>
    <s v="NFGC"/>
    <s v="7b"/>
    <s v="NFGC"/>
    <m/>
    <d v="2001-02-12T00:00:00"/>
    <s v="Winter 2001"/>
    <x v="19"/>
    <n v="19"/>
    <s v="Good"/>
    <m/>
    <m/>
    <m/>
    <m/>
    <n v="63.333333333333336"/>
    <m/>
    <n v="63.333333333333336"/>
  </r>
  <r>
    <x v="20"/>
    <s v="NFGC"/>
    <s v="NFGC at Villages # 6"/>
    <s v="NFGC"/>
    <n v="6"/>
    <s v="NFGC"/>
    <m/>
    <d v="2001-02-12T00:00:00"/>
    <s v="Winter 2001"/>
    <x v="19"/>
    <n v="19"/>
    <s v="Good"/>
    <m/>
    <m/>
    <m/>
    <m/>
    <n v="63.333333333333336"/>
    <m/>
    <n v="63.333333333333336"/>
  </r>
  <r>
    <x v="0"/>
    <s v="Catoctin Creek (A02)"/>
    <s v="South Fork Catoctin Creek"/>
    <s v="LWC"/>
    <n v="4"/>
    <m/>
    <s v="Purcellville Nature Park"/>
    <d v="2001-02-24T00:00:00"/>
    <s v="Winter 2001"/>
    <x v="19"/>
    <n v="3"/>
    <s v="Poor-Insufficient insects"/>
    <n v="7"/>
    <s v="Acceptable"/>
    <m/>
    <m/>
    <n v="10"/>
    <n v="58.333333333333336"/>
    <n v="34.166666666666671"/>
  </r>
  <r>
    <x v="23"/>
    <s v="Potomac River"/>
    <s v="Unnamed Trib of Limestone Branch"/>
    <s v="LWC"/>
    <n v="16"/>
    <m/>
    <s v="Off Tutt Lane (SR 740) approx 1/4 mile from Rt 15 downstream from bridge on Lupfer Property"/>
    <d v="2002-03-03T00:00:00"/>
    <s v="Spring 2002"/>
    <x v="20"/>
    <n v="12"/>
    <s v="Fair"/>
    <n v="10"/>
    <s v="Acceptable"/>
    <m/>
    <m/>
    <n v="40"/>
    <n v="83.333333333333329"/>
    <n v="61.666666666666664"/>
  </r>
  <r>
    <x v="2"/>
    <s v="Lower Goose Creek (A08)"/>
    <s v="Tuscarora Creek"/>
    <s v="LWC"/>
    <n v="2"/>
    <m/>
    <s v="Lawson Road crossing of Tuscarora"/>
    <d v="2002-05-05T00:00:00"/>
    <s v="Spring 2002"/>
    <x v="20"/>
    <n v="9"/>
    <s v="Fair"/>
    <n v="9"/>
    <s v="Acceptable"/>
    <m/>
    <m/>
    <n v="30"/>
    <n v="75"/>
    <n v="52.5"/>
  </r>
  <r>
    <x v="1"/>
    <s v="Catoctin Creek (A02)"/>
    <s v="North Fork Catoctin Creek"/>
    <s v="LWC"/>
    <n v="1"/>
    <m/>
    <s v="Near Confluence of North and South Fork Catoctin"/>
    <d v="2002-05-10T00:00:00"/>
    <s v="Spring 2002"/>
    <x v="20"/>
    <n v="9"/>
    <s v="Fair"/>
    <n v="5"/>
    <s v="Unacceptable"/>
    <m/>
    <m/>
    <n v="30"/>
    <n v="41.666666666666664"/>
    <n v="35.833333333333329"/>
  </r>
  <r>
    <x v="25"/>
    <m/>
    <s v="Piney 15A"/>
    <s v="LWC"/>
    <s v="15a21"/>
    <m/>
    <m/>
    <d v="2002-05-11T00:00:00"/>
    <s v="Spring 2002"/>
    <x v="20"/>
    <n v="18"/>
    <s v="Good"/>
    <n v="9"/>
    <s v="Acceptable"/>
    <m/>
    <m/>
    <n v="60"/>
    <n v="75"/>
    <n v="67.5"/>
  </r>
  <r>
    <x v="22"/>
    <s v="Potomac River"/>
    <s v="Piney Run"/>
    <s v="LWC"/>
    <n v="15"/>
    <m/>
    <s v="Rt. 685 in BREC Property"/>
    <d v="2002-05-11T00:00:00"/>
    <s v="Spring 2002"/>
    <x v="20"/>
    <n v="18"/>
    <s v="Good"/>
    <n v="9"/>
    <s v="Acceptable"/>
    <m/>
    <m/>
    <n v="60"/>
    <n v="75"/>
    <n v="67.5"/>
  </r>
  <r>
    <x v="15"/>
    <s v="Pantherskin Creek"/>
    <n v="12"/>
    <s v="LWC"/>
    <n v="12"/>
    <m/>
    <n v="1221"/>
    <d v="2002-05-12T00:00:00"/>
    <s v="Spring 2002"/>
    <x v="20"/>
    <n v="15"/>
    <s v="Fair"/>
    <n v="11"/>
    <s v="Acceptable"/>
    <m/>
    <m/>
    <n v="50"/>
    <n v="91.666666666666671"/>
    <n v="70.833333333333343"/>
  </r>
  <r>
    <x v="17"/>
    <s v="Jacks Run"/>
    <s v="Rt. 690"/>
    <m/>
    <m/>
    <m/>
    <m/>
    <d v="2002-05-13T00:00:00"/>
    <s v="Spring 2002"/>
    <x v="20"/>
    <n v="12"/>
    <s v="Fair"/>
    <n v="8"/>
    <s v="Acceptable"/>
    <m/>
    <m/>
    <n v="40"/>
    <n v="66.666666666666671"/>
    <n v="53.333333333333336"/>
  </r>
  <r>
    <x v="26"/>
    <s v="NF Goose Rt 7"/>
    <s v="Creek at Villages at Round Hill"/>
    <m/>
    <m/>
    <m/>
    <m/>
    <d v="2002-05-13T00:00:00"/>
    <s v="Spring 2002"/>
    <x v="20"/>
    <n v="15"/>
    <s v="Fair"/>
    <n v="11"/>
    <s v="Acceptable"/>
    <m/>
    <m/>
    <n v="50"/>
    <n v="91.666666666666671"/>
    <n v="70.833333333333343"/>
  </r>
  <r>
    <x v="27"/>
    <s v="NF Goose Simpsons Creek"/>
    <s v="Rt. 719 above Skeeter Lake"/>
    <m/>
    <m/>
    <m/>
    <m/>
    <d v="2002-05-13T00:00:00"/>
    <s v="Spring 2002"/>
    <x v="20"/>
    <n v="12"/>
    <s v="Fair"/>
    <n v="12"/>
    <s v="Acceptable"/>
    <m/>
    <m/>
    <n v="40"/>
    <n v="100"/>
    <n v="70"/>
  </r>
  <r>
    <x v="16"/>
    <s v="Beaverdam Run"/>
    <n v="13"/>
    <s v="LWC"/>
    <n v="13"/>
    <m/>
    <n v="1323"/>
    <d v="2002-05-14T00:00:00"/>
    <s v="Spring 2002"/>
    <x v="20"/>
    <n v="9"/>
    <s v="Fair"/>
    <n v="6"/>
    <s v="Unacceptable"/>
    <m/>
    <m/>
    <n v="30"/>
    <n v="50"/>
    <n v="40"/>
  </r>
  <r>
    <x v="8"/>
    <s v="Catoctin Taylorstown"/>
    <n v="3"/>
    <s v="LWC"/>
    <n v="3"/>
    <m/>
    <s v="321a"/>
    <d v="2002-05-15T00:00:00"/>
    <s v="Spring 2002"/>
    <x v="20"/>
    <n v="18"/>
    <s v="Good"/>
    <n v="10"/>
    <s v="Acceptable"/>
    <m/>
    <m/>
    <n v="60"/>
    <n v="83.333333333333329"/>
    <n v="71.666666666666657"/>
  </r>
  <r>
    <x v="7"/>
    <s v="Beaverdam Creek (A07)"/>
    <s v="Butcher's Branch"/>
    <s v="LWC"/>
    <n v="10"/>
    <m/>
    <s v="approx. 300 meters downstream of the Rt. 831 bridge"/>
    <d v="2002-05-16T00:00:00"/>
    <s v="Spring 2002"/>
    <x v="20"/>
    <n v="15"/>
    <s v="Fair"/>
    <n v="12"/>
    <s v="Acceptable"/>
    <m/>
    <m/>
    <n v="50"/>
    <n v="100"/>
    <n v="75"/>
  </r>
  <r>
    <x v="8"/>
    <s v="Catoctin Creek (A02)"/>
    <s v="Catoctin Creek"/>
    <s v="LWC"/>
    <n v="3"/>
    <m/>
    <s v="Appox. 1 stream mile below Taylorstown Bridge"/>
    <d v="2002-05-18T00:00:00"/>
    <s v="Spring 2002"/>
    <x v="20"/>
    <n v="12"/>
    <s v="Fair"/>
    <n v="10"/>
    <s v="Acceptable"/>
    <m/>
    <m/>
    <n v="40"/>
    <n v="83.333333333333329"/>
    <n v="61.666666666666664"/>
  </r>
  <r>
    <x v="0"/>
    <s v="Catoctin Creek (A02)"/>
    <s v="South Fork Catoctin Creek"/>
    <s v="LWC"/>
    <n v="4"/>
    <m/>
    <s v="Purcellville Nature Park"/>
    <d v="2002-05-19T00:00:00"/>
    <s v="Spring 2002"/>
    <x v="20"/>
    <n v="3"/>
    <s v="Poor"/>
    <n v="2"/>
    <s v="Unacceptable"/>
    <m/>
    <m/>
    <n v="10"/>
    <n v="16.666666666666668"/>
    <n v="13.333333333333334"/>
  </r>
  <r>
    <x v="16"/>
    <s v="Beaverdam Run"/>
    <n v="13"/>
    <s v="LWC"/>
    <n v="13"/>
    <m/>
    <n v="1321"/>
    <d v="2002-05-19T00:00:00"/>
    <s v="Spring 2002"/>
    <x v="20"/>
    <n v="15"/>
    <s v="Fair"/>
    <n v="4"/>
    <s v="Unacceptable"/>
    <m/>
    <m/>
    <n v="50"/>
    <n v="33.333333333333336"/>
    <n v="41.666666666666671"/>
  </r>
  <r>
    <x v="9"/>
    <s v="Catoctin Creek (A02)"/>
    <s v="Milltown Creek"/>
    <s v="LWC"/>
    <n v="11"/>
    <m/>
    <s v="approx. 1 mile upstream from Rt.287 bridge off Rt. 691"/>
    <d v="2002-05-19T00:00:00"/>
    <s v="Spring 2002"/>
    <x v="20"/>
    <n v="15"/>
    <s v="Fair"/>
    <n v="5"/>
    <s v="Unacceptable"/>
    <m/>
    <m/>
    <n v="50"/>
    <n v="41.666666666666664"/>
    <n v="45.833333333333329"/>
  </r>
  <r>
    <x v="9"/>
    <s v="Milltown Creek"/>
    <n v="11"/>
    <s v="LWC"/>
    <n v="11"/>
    <m/>
    <n v="1121"/>
    <d v="2002-05-19T00:00:00"/>
    <s v="Spring 2002"/>
    <x v="20"/>
    <n v="15"/>
    <s v="Fair"/>
    <n v="5"/>
    <s v="Unacceptable"/>
    <m/>
    <m/>
    <n v="50"/>
    <n v="41.666666666666664"/>
    <n v="45.833333333333329"/>
  </r>
  <r>
    <x v="23"/>
    <s v="Limestone Tutt Ln"/>
    <n v="16"/>
    <s v="LWC"/>
    <n v="16"/>
    <m/>
    <n v="1621"/>
    <d v="2002-05-19T00:00:00"/>
    <s v="Spring 2002"/>
    <x v="20"/>
    <n v="15"/>
    <s v="Fair"/>
    <n v="7"/>
    <s v="Acceptable"/>
    <m/>
    <m/>
    <n v="50"/>
    <n v="58.333333333333336"/>
    <n v="54.166666666666671"/>
  </r>
  <r>
    <x v="3"/>
    <s v="Crooked Run"/>
    <n v="6"/>
    <s v="LWC"/>
    <n v="6"/>
    <m/>
    <n v="621"/>
    <d v="2002-05-22T00:00:00"/>
    <s v="Spring 2002"/>
    <x v="20"/>
    <n v="12"/>
    <s v="Fair"/>
    <n v="10"/>
    <s v="Acceptable"/>
    <m/>
    <m/>
    <n v="40"/>
    <n v="83.333333333333329"/>
    <n v="61.666666666666664"/>
  </r>
  <r>
    <x v="4"/>
    <s v="Limestone Rt 661"/>
    <n v="5"/>
    <s v="LWC"/>
    <n v="5"/>
    <m/>
    <n v="521"/>
    <d v="2002-05-29T00:00:00"/>
    <s v="Spring 2002"/>
    <x v="20"/>
    <n v="18"/>
    <s v="Good"/>
    <n v="12"/>
    <s v="Acceptable"/>
    <m/>
    <m/>
    <n v="60"/>
    <n v="100"/>
    <n v="80"/>
  </r>
  <r>
    <x v="24"/>
    <s v="Potomac River"/>
    <s v="Sugarland Run"/>
    <s v="LWC"/>
    <n v="14"/>
    <m/>
    <s v="Downstream from Seneca Ridge School Property Line"/>
    <d v="2002-06-03T00:00:00"/>
    <s v="Summer 2002"/>
    <x v="21"/>
    <n v="9"/>
    <s v="Fair"/>
    <n v="6"/>
    <s v="Unacceptable"/>
    <m/>
    <m/>
    <n v="30"/>
    <n v="50"/>
    <n v="40"/>
  </r>
  <r>
    <x v="16"/>
    <s v="Beaverdam Run"/>
    <n v="13"/>
    <s v="LWC"/>
    <n v="13"/>
    <m/>
    <n v="1322"/>
    <d v="2002-07-06T00:00:00"/>
    <s v="Summer 2002"/>
    <x v="21"/>
    <n v="9"/>
    <s v="Fair"/>
    <n v="4"/>
    <s v="Unacceptable"/>
    <m/>
    <m/>
    <n v="30"/>
    <n v="33.333333333333336"/>
    <n v="31.666666666666668"/>
  </r>
  <r>
    <x v="24"/>
    <s v="Potomac River"/>
    <s v="Sugarland Run"/>
    <s v="LWC"/>
    <n v="14"/>
    <m/>
    <s v="Downstream from Seneca Ridge School Property Line"/>
    <d v="2002-07-07T00:00:00"/>
    <s v="Summer 2002"/>
    <x v="21"/>
    <n v="9"/>
    <s v="Fair"/>
    <n v="7"/>
    <s v="Acceptable"/>
    <m/>
    <m/>
    <n v="30"/>
    <n v="58.333333333333336"/>
    <n v="44.166666666666671"/>
  </r>
  <r>
    <x v="22"/>
    <s v="Potomac River"/>
    <s v="Sweet Run Trib of Piney Run"/>
    <s v="LWC"/>
    <n v="15"/>
    <m/>
    <s v="Rt. 685 in BREC Property"/>
    <d v="2002-07-13T00:00:00"/>
    <s v="Summer 2002"/>
    <x v="21"/>
    <n v="15"/>
    <s v="Fair"/>
    <n v="9"/>
    <s v="Acceptable"/>
    <m/>
    <m/>
    <n v="50"/>
    <n v="75"/>
    <n v="62.5"/>
  </r>
  <r>
    <x v="25"/>
    <m/>
    <s v="Piney 15A"/>
    <s v="LWC"/>
    <s v="15a22"/>
    <m/>
    <m/>
    <d v="2002-07-13T00:00:00"/>
    <s v="Summer 2002"/>
    <x v="21"/>
    <n v="15"/>
    <s v="Fair"/>
    <n v="10"/>
    <s v="Acceptable"/>
    <m/>
    <m/>
    <n v="50"/>
    <n v="83.333333333333329"/>
    <n v="66.666666666666657"/>
  </r>
  <r>
    <x v="15"/>
    <s v="Pantherskin Creek"/>
    <n v="12"/>
    <s v="LWC"/>
    <n v="12"/>
    <m/>
    <n v="1222"/>
    <d v="2002-07-13T00:00:00"/>
    <s v="Summer 2002"/>
    <x v="21"/>
    <n v="12"/>
    <s v="Fair"/>
    <n v="11"/>
    <s v="Acceptable"/>
    <m/>
    <m/>
    <n v="40"/>
    <n v="91.666666666666671"/>
    <n v="65.833333333333343"/>
  </r>
  <r>
    <x v="28"/>
    <s v="Sugarland Run RT 7"/>
    <s v="14b"/>
    <s v="LWC"/>
    <s v="14(b)22"/>
    <m/>
    <m/>
    <d v="2002-07-16T00:00:00"/>
    <s v="Summer 2002"/>
    <x v="21"/>
    <n v="9"/>
    <s v="Fair"/>
    <n v="8"/>
    <s v="Acceptable"/>
    <m/>
    <m/>
    <n v="30"/>
    <n v="66.666666666666671"/>
    <n v="48.333333333333336"/>
  </r>
  <r>
    <x v="3"/>
    <s v="Crooked Run"/>
    <n v="6"/>
    <s v="LWC"/>
    <n v="6"/>
    <m/>
    <n v="622"/>
    <d v="2002-07-17T00:00:00"/>
    <s v="Summer 2002"/>
    <x v="21"/>
    <n v="12"/>
    <s v="Fair"/>
    <n v="9"/>
    <s v="Acceptable"/>
    <m/>
    <m/>
    <n v="40"/>
    <n v="75"/>
    <n v="57.5"/>
  </r>
  <r>
    <x v="0"/>
    <s v="Catoctin Creek (A02)"/>
    <s v="South Fork Catoctin Creek"/>
    <s v="LWC"/>
    <n v="4"/>
    <m/>
    <s v="Purcellville Nature Park"/>
    <d v="2002-07-19T00:00:00"/>
    <s v="Summer 2002"/>
    <x v="21"/>
    <n v="6"/>
    <s v="Poor"/>
    <n v="2"/>
    <s v="Unacceptable"/>
    <m/>
    <m/>
    <n v="20"/>
    <n v="16.666666666666668"/>
    <n v="18.333333333333336"/>
  </r>
  <r>
    <x v="2"/>
    <s v="Lower Goose Creek (A08)"/>
    <s v="Tuscarora Creek"/>
    <s v="LWC"/>
    <n v="2"/>
    <m/>
    <s v="Lawson Road crossing of Tuscarora"/>
    <d v="2002-07-21T00:00:00"/>
    <s v="Summer 2002"/>
    <x v="21"/>
    <n v="9"/>
    <s v="Fair"/>
    <n v="9"/>
    <s v="Acceptable"/>
    <m/>
    <m/>
    <n v="30"/>
    <n v="75"/>
    <n v="52.5"/>
  </r>
  <r>
    <x v="8"/>
    <s v="Catoctin Creek (A02)"/>
    <s v="Catoctin Creek"/>
    <s v="LWC"/>
    <n v="3"/>
    <m/>
    <s v="Appox. 1 stream mile below Taylorstown Bridge"/>
    <d v="2002-07-21T00:00:00"/>
    <s v="Summer 2002"/>
    <x v="21"/>
    <n v="15"/>
    <s v="Fair"/>
    <n v="11"/>
    <s v="Acceptable"/>
    <m/>
    <m/>
    <n v="50"/>
    <n v="91.666666666666671"/>
    <n v="70.833333333333343"/>
  </r>
  <r>
    <x v="1"/>
    <s v="Catoctin Creek (A02)"/>
    <s v="North Fork Catoctin Creek"/>
    <s v="LWC"/>
    <n v="1"/>
    <m/>
    <s v="Near Confluence of North and South Fork Catoctin"/>
    <d v="2002-07-24T00:00:00"/>
    <s v="Summer 2002"/>
    <x v="21"/>
    <n v="12"/>
    <s v="Fair"/>
    <n v="7"/>
    <s v="Acceptable"/>
    <m/>
    <m/>
    <n v="40"/>
    <n v="58.333333333333336"/>
    <n v="49.166666666666671"/>
  </r>
  <r>
    <x v="2"/>
    <s v="Lower Goose Creek (A08)"/>
    <s v="Tuscarora Creek"/>
    <s v="LWC"/>
    <n v="2"/>
    <m/>
    <s v="Lawson Road crossing of Tuscarora"/>
    <d v="2002-09-07T00:00:00"/>
    <s v="Fall 2002"/>
    <x v="22"/>
    <n v="12"/>
    <s v="Fair"/>
    <n v="9"/>
    <s v="Acceptable"/>
    <m/>
    <m/>
    <n v="40"/>
    <n v="75"/>
    <n v="57.5"/>
  </r>
  <r>
    <x v="8"/>
    <s v="Catoctin Creek (A02)"/>
    <s v="Catoctin Creek"/>
    <s v="LWC"/>
    <n v="3"/>
    <m/>
    <s v="Appox. 1 stream mile below Taylorstown Bridge"/>
    <d v="2002-09-08T00:00:00"/>
    <s v="Fall 2002"/>
    <x v="22"/>
    <n v="15"/>
    <s v="Fair"/>
    <n v="7"/>
    <s v="Acceptable"/>
    <m/>
    <m/>
    <n v="50"/>
    <n v="58.333333333333336"/>
    <n v="54.166666666666671"/>
  </r>
  <r>
    <x v="16"/>
    <s v="Potomac River/Broad Run"/>
    <s v="Beaverdam Run"/>
    <s v="LWC"/>
    <n v="13"/>
    <m/>
    <s v=" Approx. 200 yds upstream from bridge at Ashburn Rd (Rt. 641)"/>
    <d v="2002-09-14T00:00:00"/>
    <s v="Fall 2002"/>
    <x v="22"/>
    <n v="9"/>
    <s v="Fair"/>
    <n v="6"/>
    <s v="Unacceptable"/>
    <m/>
    <m/>
    <n v="30"/>
    <n v="50"/>
    <n v="40"/>
  </r>
  <r>
    <x v="23"/>
    <s v="Limestone Tutt Ln"/>
    <n v="16"/>
    <s v="LWC"/>
    <n v="16"/>
    <m/>
    <n v="1623"/>
    <d v="2002-09-15T00:00:00"/>
    <s v="Fall 2002"/>
    <x v="22"/>
    <n v="9"/>
    <s v="Fair"/>
    <n v="4"/>
    <s v="Unacceptable"/>
    <m/>
    <m/>
    <n v="30"/>
    <n v="33.333333333333336"/>
    <n v="31.666666666666668"/>
  </r>
  <r>
    <x v="7"/>
    <s v="Beaverdam Creek (A07)"/>
    <s v="Butcher's Branch"/>
    <s v="LWC"/>
    <n v="10"/>
    <m/>
    <s v="approx. 300 meters downstream of the Rt. 831 bridge"/>
    <d v="2002-09-19T00:00:00"/>
    <s v="Fall 2002"/>
    <x v="22"/>
    <n v="15"/>
    <s v="Fair"/>
    <n v="9"/>
    <s v="Acceptable"/>
    <m/>
    <m/>
    <n v="50"/>
    <n v="75"/>
    <n v="62.5"/>
  </r>
  <r>
    <x v="25"/>
    <m/>
    <s v="Piney 15A"/>
    <s v="LWC"/>
    <s v="15a23"/>
    <m/>
    <m/>
    <d v="2002-09-21T00:00:00"/>
    <s v="Fall 2002"/>
    <x v="22"/>
    <n v="12"/>
    <s v="Fair"/>
    <n v="10"/>
    <s v="Acceptable"/>
    <m/>
    <m/>
    <n v="40"/>
    <n v="83.333333333333329"/>
    <n v="61.666666666666664"/>
  </r>
  <r>
    <x v="22"/>
    <s v="Potomac River"/>
    <s v="Sweet Run Trib of Piney Run"/>
    <s v="LWC"/>
    <n v="15"/>
    <m/>
    <s v="Rt. 685 in BREC Property"/>
    <d v="2002-09-21T00:00:00"/>
    <s v="Fall 2002"/>
    <x v="22"/>
    <n v="9"/>
    <s v="Fair"/>
    <n v="10"/>
    <s v="Acceptable"/>
    <m/>
    <m/>
    <n v="30"/>
    <n v="83.333333333333329"/>
    <n v="56.666666666666664"/>
  </r>
  <r>
    <x v="3"/>
    <s v="Crooked Run"/>
    <n v="6"/>
    <s v="LWC"/>
    <n v="6"/>
    <m/>
    <n v="623"/>
    <d v="2002-09-25T00:00:00"/>
    <s v="Fall 2002"/>
    <x v="22"/>
    <n v="12"/>
    <s v="Fair"/>
    <n v="11"/>
    <s v="Acceptable"/>
    <m/>
    <m/>
    <n v="40"/>
    <n v="91.666666666666671"/>
    <n v="65.833333333333343"/>
  </r>
  <r>
    <x v="1"/>
    <s v="Catoctin Creek (A02)"/>
    <s v="North Fork Catoctin Creek"/>
    <s v="LWC"/>
    <n v="1"/>
    <m/>
    <s v="Near Confluence of North and South Fork Catoctin"/>
    <d v="2002-10-01T00:00:00"/>
    <s v="Fall 2002"/>
    <x v="22"/>
    <n v="6"/>
    <s v="Poor"/>
    <n v="6"/>
    <s v="Unacceptable"/>
    <m/>
    <m/>
    <n v="20"/>
    <n v="50"/>
    <n v="35"/>
  </r>
  <r>
    <x v="8"/>
    <s v="Potomac"/>
    <s v="Catoctin Cr."/>
    <s v="LWC"/>
    <n v="3"/>
    <m/>
    <s v="Rt. 663"/>
    <d v="2002-10-01T00:00:00"/>
    <s v="Fall 2002"/>
    <x v="22"/>
    <n v="15"/>
    <s v="Fair"/>
    <n v="9"/>
    <s v="Acceptable"/>
    <m/>
    <m/>
    <n v="50"/>
    <n v="75"/>
    <n v="62.5"/>
  </r>
  <r>
    <x v="5"/>
    <s v="NF Goose"/>
    <n v="7"/>
    <s v="LWC"/>
    <n v="7"/>
    <m/>
    <n v="723"/>
    <d v="2002-10-23T00:00:00"/>
    <s v="Fall 2002"/>
    <x v="22"/>
    <n v="6"/>
    <s v="Poor"/>
    <n v="8"/>
    <s v="Acceptable"/>
    <m/>
    <m/>
    <n v="20"/>
    <n v="66.666666666666671"/>
    <n v="43.333333333333336"/>
  </r>
  <r>
    <x v="15"/>
    <s v="Sourth Fork Goose Creek"/>
    <s v="Panther Skin Creek"/>
    <s v="LWC"/>
    <n v="12"/>
    <m/>
    <s v="Approx. 100 meters upstream of bridge at Rt. 623 off Rt. 50"/>
    <d v="2002-01-27T00:00:00"/>
    <s v="Winter 2002"/>
    <x v="23"/>
    <n v="18"/>
    <s v="Good"/>
    <n v="9"/>
    <s v="Acceptable"/>
    <m/>
    <m/>
    <n v="60"/>
    <n v="75"/>
    <n v="67.5"/>
  </r>
  <r>
    <x v="2"/>
    <s v="Lower Goose Creek (A08)"/>
    <s v="Tuscarora Creek"/>
    <s v="LWC"/>
    <n v="2"/>
    <m/>
    <s v="Lawson Road crossing of Tuscarora"/>
    <d v="2003-05-02T00:00:00"/>
    <s v="Spring 2003"/>
    <x v="24"/>
    <n v="6"/>
    <s v="Poor"/>
    <n v="6"/>
    <s v="Unacceptable"/>
    <m/>
    <m/>
    <n v="20"/>
    <n v="50"/>
    <n v="35"/>
  </r>
  <r>
    <x v="16"/>
    <s v="Potomac River/Broad Run"/>
    <s v="Beaverdam Run"/>
    <s v="LWC"/>
    <n v="13"/>
    <m/>
    <s v=" Approx. 200 yds upstream from bridge at Ashburn Rd (Rt. 641)"/>
    <d v="2003-05-03T00:00:00"/>
    <s v="Spring 2003"/>
    <x v="24"/>
    <n v="9"/>
    <s v="Fair"/>
    <n v="6"/>
    <s v="Unacceptable"/>
    <m/>
    <m/>
    <n v="30"/>
    <n v="50"/>
    <n v="40"/>
  </r>
  <r>
    <x v="0"/>
    <s v="Catoctin Creek (A02)"/>
    <s v="South Fork Catoctin Creek"/>
    <s v="LWC"/>
    <n v="4"/>
    <m/>
    <s v="Purcellville Nature Park"/>
    <d v="2003-06-06T00:00:00"/>
    <s v="Summer 2003"/>
    <x v="25"/>
    <n v="12"/>
    <s v="Fair"/>
    <n v="9"/>
    <s v="Acceptable"/>
    <m/>
    <m/>
    <n v="40"/>
    <n v="75"/>
    <n v="57.5"/>
  </r>
  <r>
    <x v="24"/>
    <s v="Potomac River"/>
    <s v="Sugarland Run"/>
    <s v="LWC"/>
    <n v="14"/>
    <m/>
    <s v="Downstream from Seneca Ridge School Property Line"/>
    <d v="2003-06-10T00:00:00"/>
    <s v="Summer 2003"/>
    <x v="25"/>
    <n v="6"/>
    <s v="Poor"/>
    <n v="3"/>
    <s v="Unacceptable"/>
    <m/>
    <m/>
    <n v="20"/>
    <n v="25"/>
    <n v="22.5"/>
  </r>
  <r>
    <x v="0"/>
    <s v="Catoctin Creek (A02)"/>
    <s v="South Fork Catoctin Creek"/>
    <s v="LWC"/>
    <n v="4"/>
    <m/>
    <s v="Purcellville Nature Park"/>
    <d v="2003-07-16T00:00:00"/>
    <s v="Summer 2003"/>
    <x v="25"/>
    <n v="6"/>
    <s v="Poor"/>
    <n v="3"/>
    <s v="Unacceptable"/>
    <m/>
    <m/>
    <n v="20"/>
    <n v="25"/>
    <n v="22.5"/>
  </r>
  <r>
    <x v="16"/>
    <s v="Potomac River/Broad Run"/>
    <s v="Beaverdam Run"/>
    <s v="LWC"/>
    <n v="13"/>
    <m/>
    <s v=" Approx. 200 yds upstream from bridge at Ashburn Rd (Rt. 641)"/>
    <d v="2003-07-20T00:00:00"/>
    <s v="Summer 2003"/>
    <x v="25"/>
    <n v="9"/>
    <s v="Fair"/>
    <n v="7"/>
    <s v="Acceptable"/>
    <m/>
    <m/>
    <n v="30"/>
    <n v="58.333333333333336"/>
    <n v="44.166666666666671"/>
  </r>
  <r>
    <x v="3"/>
    <s v="North Fork Goose Creek (A06)"/>
    <s v="Crooked Run"/>
    <s v="LWC"/>
    <n v="6"/>
    <m/>
    <s v="200 yards downstream from Rt. 727 bridge"/>
    <d v="2003-07-21T00:00:00"/>
    <s v="Summer 2003"/>
    <x v="25"/>
    <n v="12"/>
    <s v="Fair"/>
    <n v="12"/>
    <s v="Acceptable"/>
    <m/>
    <m/>
    <n v="40"/>
    <n v="100"/>
    <n v="70"/>
  </r>
  <r>
    <x v="3"/>
    <s v="North Fork Goose Creek (A06)"/>
    <s v="Crooked Run"/>
    <s v="LWC"/>
    <n v="6"/>
    <m/>
    <s v="200 yards downstream from Rt. 727 bridge"/>
    <d v="2003-09-10T00:00:00"/>
    <s v="Fall 2003"/>
    <x v="26"/>
    <n v="15"/>
    <s v="Fair"/>
    <n v="12"/>
    <s v="Acceptable"/>
    <m/>
    <m/>
    <n v="50"/>
    <n v="100"/>
    <n v="75"/>
  </r>
  <r>
    <x v="29"/>
    <s v="Potomac River/Broad Run"/>
    <s v="Beaverdam Run"/>
    <s v="LWC"/>
    <s v="13B"/>
    <m/>
    <s v="End of Glouster Ave"/>
    <d v="2003-12-31T00:00:00"/>
    <s v="Winter 2003"/>
    <x v="27"/>
    <n v="6"/>
    <s v="Poor"/>
    <n v="2"/>
    <s v="Unacceptable"/>
    <m/>
    <m/>
    <n v="20"/>
    <n v="16.666666666666668"/>
    <n v="18.333333333333336"/>
  </r>
  <r>
    <x v="24"/>
    <s v="Potomac River"/>
    <s v="Sugarland Run"/>
    <s v="LWC"/>
    <n v="14"/>
    <m/>
    <s v="Downstream from Seneca Ridge School Property Line"/>
    <d v="2003-01-09T00:00:00"/>
    <s v="Winter 2003"/>
    <x v="27"/>
    <n v="6"/>
    <s v="Poor"/>
    <n v="4"/>
    <s v="Unacceptable"/>
    <m/>
    <m/>
    <n v="20"/>
    <n v="33.333333333333336"/>
    <n v="26.666666666666668"/>
  </r>
  <r>
    <x v="16"/>
    <s v="Beaverdam Run"/>
    <n v="13"/>
    <s v="LWC"/>
    <n v="13"/>
    <m/>
    <n v="1324"/>
    <d v="2003-01-09T00:00:00"/>
    <s v="Winter 2003"/>
    <x v="27"/>
    <n v="3"/>
    <s v="Poor"/>
    <n v="6"/>
    <s v="Unacceptable"/>
    <m/>
    <m/>
    <n v="10"/>
    <n v="50"/>
    <n v="30"/>
  </r>
  <r>
    <x v="2"/>
    <s v="Lower Goose Creek (A08)"/>
    <s v="Tuscarora Creek"/>
    <s v="LWC"/>
    <n v="2"/>
    <m/>
    <s v="Lawson Road crossing of Tuscarora"/>
    <d v="2003-02-02T00:00:00"/>
    <s v="Winter 2003"/>
    <x v="27"/>
    <n v="6"/>
    <s v="Poor"/>
    <n v="10"/>
    <s v="Acceptable"/>
    <m/>
    <m/>
    <n v="20"/>
    <n v="83.333333333333329"/>
    <n v="51.666666666666664"/>
  </r>
  <r>
    <x v="25"/>
    <s v="PINY#1 - LWC #15A"/>
    <m/>
    <s v="LWC"/>
    <m/>
    <m/>
    <m/>
    <d v="2004-04-16T00:00:00"/>
    <s v="Spring 2004"/>
    <x v="28"/>
    <n v="15"/>
    <s v="Fair"/>
    <m/>
    <m/>
    <n v="63.379409026347943"/>
    <s v="Good"/>
    <n v="50"/>
    <m/>
    <n v="56.689704513173972"/>
  </r>
  <r>
    <x v="30"/>
    <s v="Broad Run"/>
    <s v="BR#1"/>
    <s v="LWC"/>
    <m/>
    <m/>
    <m/>
    <d v="2004-04-17T00:00:00"/>
    <s v="Spring 2004"/>
    <x v="28"/>
    <n v="9"/>
    <s v="Fair"/>
    <m/>
    <m/>
    <n v="30.516686736690126"/>
    <s v="Severe Stress"/>
    <n v="30"/>
    <m/>
    <n v="30.258343368345063"/>
  </r>
  <r>
    <x v="3"/>
    <s v="CROOK#1 - LWC #6"/>
    <m/>
    <s v="LWC"/>
    <m/>
    <m/>
    <m/>
    <d v="2004-04-20T00:00:00"/>
    <s v="Spring 2004"/>
    <x v="28"/>
    <n v="9"/>
    <s v="Fair"/>
    <m/>
    <m/>
    <n v="27.500783915569997"/>
    <s v="Severe Stress"/>
    <n v="30"/>
    <m/>
    <n v="28.750391957784998"/>
  </r>
  <r>
    <x v="17"/>
    <s v="JACKS#1"/>
    <m/>
    <s v="LWC"/>
    <m/>
    <m/>
    <m/>
    <d v="2004-04-24T00:00:00"/>
    <s v="Spring 2004"/>
    <x v="28"/>
    <n v="9"/>
    <s v="Fair"/>
    <m/>
    <m/>
    <n v="31.923504729159884"/>
    <s v="Severe Stress"/>
    <n v="30"/>
    <m/>
    <n v="30.961752364579944"/>
  </r>
  <r>
    <x v="18"/>
    <s v="NFGOO#3"/>
    <m/>
    <s v="LWC"/>
    <m/>
    <m/>
    <m/>
    <d v="2004-04-24T00:00:00"/>
    <s v="Spring 2004"/>
    <x v="28"/>
    <n v="9"/>
    <s v="Fair"/>
    <m/>
    <m/>
    <n v="35.06678498230432"/>
    <s v="Severe Stress"/>
    <n v="30"/>
    <m/>
    <n v="32.533392491152156"/>
  </r>
  <r>
    <x v="6"/>
    <s v="NFBEV#1 - LWC #9"/>
    <m/>
    <s v="LWC"/>
    <m/>
    <m/>
    <m/>
    <d v="2004-04-24T00:00:00"/>
    <s v="Spring 2004"/>
    <x v="28"/>
    <n v="15"/>
    <s v="Fair"/>
    <m/>
    <m/>
    <n v="65.23932468896416"/>
    <s v="Good"/>
    <n v="50"/>
    <m/>
    <n v="57.61966234448208"/>
  </r>
  <r>
    <x v="16"/>
    <s v="BEAVEAR#1 - LWC #13"/>
    <m/>
    <s v="LWC"/>
    <n v="13"/>
    <m/>
    <m/>
    <d v="2004-05-02T00:00:00"/>
    <s v="Spring 2004"/>
    <x v="28"/>
    <n v="12"/>
    <s v="Fair"/>
    <m/>
    <m/>
    <n v="41.613265659226101"/>
    <s v="Severe Stress"/>
    <n v="40"/>
    <m/>
    <n v="40.806632829613051"/>
  </r>
  <r>
    <x v="0"/>
    <s v="SFCAT#2 - LWC #4"/>
    <m/>
    <s v="LWC"/>
    <n v="4"/>
    <m/>
    <m/>
    <d v="2004-05-02T00:00:00"/>
    <s v="Spring 2004"/>
    <x v="28"/>
    <n v="12"/>
    <s v="Fair"/>
    <m/>
    <m/>
    <n v="56.594669628784274"/>
    <s v="Stress"/>
    <n v="40"/>
    <m/>
    <n v="48.297334814392137"/>
  </r>
  <r>
    <x v="8"/>
    <s v="Catoctin Creek"/>
    <s v="CAT#1 - LWC #3"/>
    <s v="LWC"/>
    <n v="3"/>
    <m/>
    <m/>
    <d v="2004-05-03T00:00:00"/>
    <s v="Spring 2004"/>
    <x v="28"/>
    <n v="12"/>
    <s v="Fair"/>
    <m/>
    <m/>
    <n v="49.247560471857724"/>
    <s v="Stress"/>
    <n v="40"/>
    <m/>
    <n v="44.623780235928862"/>
  </r>
  <r>
    <x v="31"/>
    <s v="XCAT#1"/>
    <m/>
    <s v="LWC"/>
    <m/>
    <m/>
    <m/>
    <d v="2004-05-08T00:00:00"/>
    <s v="Spring 2004"/>
    <x v="28"/>
    <n v="15"/>
    <s v="Fair"/>
    <m/>
    <m/>
    <n v="54.213370225739965"/>
    <s v="Stress"/>
    <n v="50"/>
    <m/>
    <n v="52.106685112869982"/>
  </r>
  <r>
    <x v="32"/>
    <s v="MILL#1 - LWC #1"/>
    <m/>
    <s v="LWC"/>
    <m/>
    <m/>
    <m/>
    <d v="2004-05-08T00:00:00"/>
    <s v="Spring 2004"/>
    <x v="28"/>
    <n v="24"/>
    <s v="Good"/>
    <m/>
    <m/>
    <n v="73.175217370862725"/>
    <s v="Excellent"/>
    <n v="80"/>
    <m/>
    <n v="76.587608685431363"/>
  </r>
  <r>
    <x v="23"/>
    <s v="X2LIM#1 - LWC #16"/>
    <m/>
    <s v="LWC"/>
    <m/>
    <m/>
    <m/>
    <d v="2004-05-22T00:00:00"/>
    <s v="Spring 2004"/>
    <x v="28"/>
    <n v="15"/>
    <s v="Fair"/>
    <m/>
    <m/>
    <n v="55.454019342987529"/>
    <s v="Stress"/>
    <n v="50"/>
    <m/>
    <n v="52.727009671493761"/>
  </r>
  <r>
    <x v="24"/>
    <s v="SUGAR#1- LWC #14"/>
    <m/>
    <s v="LWC"/>
    <m/>
    <m/>
    <m/>
    <d v="2004-05-24T00:00:00"/>
    <s v="Spring 2004"/>
    <x v="28"/>
    <n v="6"/>
    <s v="Poor"/>
    <m/>
    <m/>
    <n v="33.126557642343577"/>
    <s v="Severe Stress"/>
    <n v="20"/>
    <m/>
    <n v="26.563278821171789"/>
  </r>
  <r>
    <x v="4"/>
    <s v="X1LIM#1 - LWC #5"/>
    <m/>
    <s v="LWC"/>
    <m/>
    <m/>
    <m/>
    <d v="2004-05-26T00:00:00"/>
    <s v="Spring 2004"/>
    <x v="28"/>
    <n v="21"/>
    <s v="Good"/>
    <m/>
    <m/>
    <n v="57.36453397969138"/>
    <s v="Stress"/>
    <n v="70"/>
    <m/>
    <n v="63.682266989845687"/>
  </r>
  <r>
    <x v="5"/>
    <s v="NFGOO#4 - LWC #7"/>
    <m/>
    <s v="LWC"/>
    <m/>
    <m/>
    <m/>
    <d v="2004-05-31T00:00:00"/>
    <s v="Spring 2004"/>
    <x v="28"/>
    <n v="12"/>
    <s v="Fair"/>
    <m/>
    <m/>
    <n v="45.846401818611923"/>
    <s v="Stress"/>
    <n v="40"/>
    <m/>
    <n v="42.923200909305962"/>
  </r>
  <r>
    <x v="30"/>
    <s v="Broad Run"/>
    <s v="BR#1"/>
    <s v="LWC"/>
    <m/>
    <m/>
    <m/>
    <d v="2004-09-11T00:00:00"/>
    <s v="Fall 2004"/>
    <x v="29"/>
    <n v="9"/>
    <s v="Fair"/>
    <m/>
    <m/>
    <n v="37.07789128383623"/>
    <s v="Severe Stress"/>
    <n v="30"/>
    <m/>
    <n v="33.538945641918119"/>
  </r>
  <r>
    <x v="24"/>
    <s v="SUGAR#1- LWC #14"/>
    <m/>
    <s v="LWC"/>
    <m/>
    <m/>
    <m/>
    <d v="2004-09-24T00:00:00"/>
    <s v="Fall 2004"/>
    <x v="29"/>
    <n v="6"/>
    <s v="Poor"/>
    <m/>
    <m/>
    <n v="34.001162515919447"/>
    <s v="Severe Stress"/>
    <n v="20"/>
    <m/>
    <n v="27.000581257959723"/>
  </r>
  <r>
    <x v="33"/>
    <s v="DUT#1"/>
    <m/>
    <s v="LWC"/>
    <m/>
    <m/>
    <m/>
    <d v="2004-09-25T00:00:00"/>
    <s v="Fall 2004"/>
    <x v="29"/>
    <n v="21"/>
    <s v="Good"/>
    <m/>
    <m/>
    <n v="72.347025260555313"/>
    <s v="Excellent"/>
    <n v="70"/>
    <m/>
    <n v="71.173512630277656"/>
  </r>
  <r>
    <x v="4"/>
    <s v="X1LIM#1 - LWC #5"/>
    <m/>
    <s v="LWC"/>
    <m/>
    <m/>
    <m/>
    <d v="2004-09-27T00:00:00"/>
    <s v="Fall 2004"/>
    <x v="29"/>
    <n v="18"/>
    <s v="Good"/>
    <m/>
    <m/>
    <n v="73.225115243745208"/>
    <s v="Excellent"/>
    <n v="60"/>
    <m/>
    <n v="66.612557621872611"/>
  </r>
  <r>
    <x v="5"/>
    <s v="NFGOO#4 - LWC #7"/>
    <m/>
    <s v="LWC"/>
    <m/>
    <m/>
    <m/>
    <d v="2004-10-02T00:00:00"/>
    <s v="Fall 2004"/>
    <x v="29"/>
    <n v="12"/>
    <s v="Fair"/>
    <m/>
    <m/>
    <n v="61.184572427636915"/>
    <s v="Good"/>
    <n v="40"/>
    <m/>
    <n v="50.592286213818454"/>
  </r>
  <r>
    <x v="23"/>
    <s v="X2LIM#1 - LWC #16"/>
    <m/>
    <s v="LWC"/>
    <m/>
    <m/>
    <m/>
    <d v="2004-10-03T00:00:00"/>
    <s v="Fall 2004"/>
    <x v="29"/>
    <n v="15"/>
    <s v="Fair"/>
    <m/>
    <m/>
    <n v="54.606502740520483"/>
    <s v="Stress"/>
    <n v="50"/>
    <m/>
    <n v="52.303251370260242"/>
  </r>
  <r>
    <x v="3"/>
    <s v="CROOK#1 - LWC #6"/>
    <m/>
    <s v="LWC"/>
    <m/>
    <m/>
    <m/>
    <d v="2004-10-04T00:00:00"/>
    <s v="Fall 2004"/>
    <x v="29"/>
    <n v="21"/>
    <s v="Good"/>
    <m/>
    <m/>
    <n v="68.429725233485314"/>
    <s v="Good"/>
    <n v="70"/>
    <m/>
    <n v="69.214862616742664"/>
  </r>
  <r>
    <x v="17"/>
    <s v="JACKS#1"/>
    <m/>
    <s v="LWC"/>
    <m/>
    <m/>
    <m/>
    <d v="2004-10-06T00:00:00"/>
    <s v="Fall 2004"/>
    <x v="29"/>
    <n v="15"/>
    <s v="Fair"/>
    <m/>
    <m/>
    <n v="46.180784661747737"/>
    <s v="Stress"/>
    <n v="50"/>
    <m/>
    <n v="48.090392330873868"/>
  </r>
  <r>
    <x v="18"/>
    <s v="NFGOO#3"/>
    <m/>
    <s v="LWC"/>
    <m/>
    <m/>
    <m/>
    <d v="2004-10-06T00:00:00"/>
    <s v="Fall 2004"/>
    <x v="29"/>
    <n v="18"/>
    <s v="Good"/>
    <m/>
    <m/>
    <n v="58.164804983854992"/>
    <s v="Stress"/>
    <n v="60"/>
    <m/>
    <n v="59.082402491927496"/>
  </r>
  <r>
    <x v="6"/>
    <s v="NFBEV#1 - LWC #9"/>
    <m/>
    <s v="LWC"/>
    <m/>
    <m/>
    <m/>
    <d v="2004-10-06T00:00:00"/>
    <s v="Fall 2004"/>
    <x v="29"/>
    <n v="21"/>
    <s v="Good"/>
    <m/>
    <m/>
    <n v="71.36446632374853"/>
    <s v="Good"/>
    <n v="70"/>
    <m/>
    <n v="70.682233161874265"/>
  </r>
  <r>
    <x v="8"/>
    <s v="Catoctin Creek"/>
    <s v="CAT#1 - LWC #3"/>
    <s v="LWC"/>
    <n v="3"/>
    <m/>
    <m/>
    <d v="2004-10-10T00:00:00"/>
    <s v="Fall 2004"/>
    <x v="29"/>
    <n v="12"/>
    <s v="Fair"/>
    <m/>
    <m/>
    <n v="56.580840712919908"/>
    <s v="Stress"/>
    <n v="40"/>
    <m/>
    <n v="48.290420356459954"/>
  </r>
  <r>
    <x v="0"/>
    <s v="SFCAT#2 - LWC #4"/>
    <m/>
    <s v="LWC"/>
    <n v="4"/>
    <m/>
    <m/>
    <d v="2004-10-10T00:00:00"/>
    <s v="Fall 2004"/>
    <x v="29"/>
    <n v="15"/>
    <s v="Fair"/>
    <m/>
    <m/>
    <n v="58.922364021019227"/>
    <s v="Stress"/>
    <n v="50"/>
    <m/>
    <n v="54.461182010509617"/>
  </r>
  <r>
    <x v="9"/>
    <s v="MILL#2 - LWC #11"/>
    <m/>
    <s v="LWC"/>
    <n v="11"/>
    <m/>
    <m/>
    <d v="2004-10-11T00:00:00"/>
    <s v="Fall 2004"/>
    <x v="29"/>
    <n v="9"/>
    <s v="Fair"/>
    <m/>
    <m/>
    <n v="42.826570312702387"/>
    <s v="Stress"/>
    <n v="30"/>
    <m/>
    <n v="36.413285156351193"/>
  </r>
  <r>
    <x v="34"/>
    <s v="SFCAT#1"/>
    <m/>
    <s v="LWC"/>
    <m/>
    <m/>
    <m/>
    <d v="2004-10-11T00:00:00"/>
    <s v="Fall 2004"/>
    <x v="29"/>
    <n v="12"/>
    <s v="Fair"/>
    <m/>
    <m/>
    <n v="52.960915728951683"/>
    <s v="Stress"/>
    <n v="40"/>
    <m/>
    <n v="46.480457864475838"/>
  </r>
  <r>
    <x v="25"/>
    <s v="PINY#1 - LWC #15A"/>
    <m/>
    <s v="LWC"/>
    <m/>
    <m/>
    <m/>
    <d v="2004-10-14T00:00:00"/>
    <s v="Fall 2004"/>
    <x v="29"/>
    <n v="15"/>
    <s v="Fair"/>
    <m/>
    <m/>
    <n v="68.313475962035895"/>
    <s v="Good"/>
    <n v="50"/>
    <m/>
    <n v="59.156737981017947"/>
  </r>
  <r>
    <x v="32"/>
    <s v="MILL#1 - LWC #1"/>
    <m/>
    <s v="LWC"/>
    <m/>
    <m/>
    <m/>
    <d v="2004-10-18T00:00:00"/>
    <s v="Fall 2004"/>
    <x v="29"/>
    <n v="12"/>
    <s v="Fair"/>
    <m/>
    <m/>
    <n v="53.134924919160284"/>
    <s v="Stress"/>
    <n v="40"/>
    <m/>
    <n v="46.567462459580142"/>
  </r>
  <r>
    <x v="27"/>
    <s v="SIMP#1"/>
    <m/>
    <s v="LWC"/>
    <m/>
    <m/>
    <m/>
    <d v="2004-10-18T00:00:00"/>
    <s v="Fall 2004"/>
    <x v="29"/>
    <n v="18"/>
    <s v="Good"/>
    <m/>
    <m/>
    <n v="58.298102674929645"/>
    <s v="Stress"/>
    <n v="60"/>
    <m/>
    <n v="59.149051337464826"/>
  </r>
  <r>
    <x v="31"/>
    <s v="XCAT#1"/>
    <m/>
    <s v="LWC"/>
    <m/>
    <m/>
    <m/>
    <d v="2004-10-18T00:00:00"/>
    <s v="Fall 2004"/>
    <x v="29"/>
    <n v="18"/>
    <s v="Good"/>
    <m/>
    <m/>
    <n v="63.227601154433323"/>
    <s v="Good"/>
    <n v="60"/>
    <m/>
    <n v="61.613800577216665"/>
  </r>
  <r>
    <x v="16"/>
    <s v="BEAVEAR#1 - LWC #13"/>
    <m/>
    <s v="LWC"/>
    <n v="13"/>
    <m/>
    <m/>
    <d v="2004-11-07T00:00:00"/>
    <s v="Fall 2004"/>
    <x v="29"/>
    <n v="6"/>
    <s v="Poor"/>
    <m/>
    <m/>
    <n v="30.90030614773643"/>
    <s v="Severe Stress"/>
    <n v="20"/>
    <m/>
    <n v="25.450153073868215"/>
  </r>
  <r>
    <x v="30"/>
    <s v="Broad Run"/>
    <s v="BR#1"/>
    <s v="LWC"/>
    <m/>
    <m/>
    <m/>
    <d v="2004-01-13T00:00:00"/>
    <s v="Winter 2004"/>
    <x v="30"/>
    <n v="3"/>
    <s v="Poor"/>
    <n v="1"/>
    <s v="Unacceptable"/>
    <n v="31.265984205134394"/>
    <s v="Severe Stress"/>
    <n v="10"/>
    <n v="8.3333333333333339"/>
    <n v="16.533105846155909"/>
  </r>
  <r>
    <x v="35"/>
    <s v="DUT#2"/>
    <m/>
    <s v="LWC"/>
    <m/>
    <m/>
    <m/>
    <d v="2005-04-14T00:00:00"/>
    <s v="Spring 2005"/>
    <x v="31"/>
    <n v="21"/>
    <s v="Good"/>
    <m/>
    <m/>
    <n v="69.383618511488535"/>
    <s v="Good"/>
    <n v="70"/>
    <m/>
    <n v="69.691809255744261"/>
  </r>
  <r>
    <x v="31"/>
    <s v="XCAT#1"/>
    <m/>
    <s v="LWC"/>
    <m/>
    <m/>
    <m/>
    <d v="2005-04-25T00:00:00"/>
    <s v="Spring 2005"/>
    <x v="31"/>
    <n v="18"/>
    <s v="Good"/>
    <m/>
    <m/>
    <n v="57.198341746670714"/>
    <s v="Stress"/>
    <n v="60"/>
    <m/>
    <n v="58.599170873335353"/>
  </r>
  <r>
    <x v="32"/>
    <s v="MILL#1 - LWC #1"/>
    <m/>
    <s v="LWC"/>
    <m/>
    <m/>
    <m/>
    <d v="2005-04-25T00:00:00"/>
    <s v="Spring 2005"/>
    <x v="31"/>
    <n v="15"/>
    <s v="Fair"/>
    <m/>
    <m/>
    <n v="62.525549055657201"/>
    <s v="Good"/>
    <n v="50"/>
    <m/>
    <n v="56.262774527828597"/>
  </r>
  <r>
    <x v="27"/>
    <s v="SIMP#1"/>
    <m/>
    <s v="LWC"/>
    <m/>
    <m/>
    <m/>
    <d v="2005-04-25T00:00:00"/>
    <s v="Spring 2005"/>
    <x v="31"/>
    <n v="15"/>
    <s v="Fair"/>
    <m/>
    <m/>
    <n v="63.148078900887228"/>
    <s v="Good"/>
    <n v="50"/>
    <m/>
    <n v="56.574039450443614"/>
  </r>
  <r>
    <x v="18"/>
    <s v="NFGOO#3"/>
    <m/>
    <s v="LWC"/>
    <m/>
    <m/>
    <m/>
    <d v="2005-04-29T00:00:00"/>
    <s v="Spring 2005"/>
    <x v="31"/>
    <n v="12"/>
    <s v="Fair"/>
    <m/>
    <m/>
    <n v="40.988400787684299"/>
    <s v="Severe Stress"/>
    <n v="40"/>
    <m/>
    <n v="40.494200393842149"/>
  </r>
  <r>
    <x v="17"/>
    <s v="JACKS#1"/>
    <m/>
    <s v="LWC"/>
    <m/>
    <m/>
    <m/>
    <d v="2005-04-29T00:00:00"/>
    <s v="Spring 2005"/>
    <x v="31"/>
    <n v="21"/>
    <s v="Good"/>
    <m/>
    <m/>
    <n v="58.998048451134956"/>
    <s v="Stress"/>
    <n v="70"/>
    <m/>
    <n v="64.499024225567481"/>
  </r>
  <r>
    <x v="6"/>
    <s v="NFBEV#1 - LWC #9"/>
    <m/>
    <s v="LWC"/>
    <m/>
    <m/>
    <m/>
    <d v="2005-04-29T00:00:00"/>
    <s v="Spring 2005"/>
    <x v="31"/>
    <n v="18"/>
    <s v="Good"/>
    <m/>
    <m/>
    <n v="67.00420737086101"/>
    <s v="Good"/>
    <n v="60"/>
    <m/>
    <n v="63.502103685430505"/>
  </r>
  <r>
    <x v="22"/>
    <s v="XPINY#1 - LWC #15"/>
    <m/>
    <s v="LWC"/>
    <m/>
    <m/>
    <m/>
    <d v="2005-05-14T00:00:00"/>
    <s v="Spring 2005"/>
    <x v="31"/>
    <n v="24"/>
    <s v="Good"/>
    <m/>
    <m/>
    <n v="80.312899918137433"/>
    <s v="Excellent"/>
    <n v="80"/>
    <m/>
    <n v="80.156449959068709"/>
  </r>
  <r>
    <x v="5"/>
    <s v="NFGOO#4 - LWC #7"/>
    <m/>
    <s v="LWC"/>
    <m/>
    <m/>
    <m/>
    <d v="2005-05-21T00:00:00"/>
    <s v="Spring 2005"/>
    <x v="31"/>
    <n v="12"/>
    <s v="Fair"/>
    <m/>
    <m/>
    <n v="55.076918163601633"/>
    <s v="Stress"/>
    <n v="40"/>
    <m/>
    <n v="47.538459081800816"/>
  </r>
  <r>
    <x v="23"/>
    <s v="X2LIM#1 - LWC #16"/>
    <m/>
    <s v="LWC"/>
    <m/>
    <m/>
    <m/>
    <d v="2005-05-28T00:00:00"/>
    <s v="Spring 2005"/>
    <x v="31"/>
    <n v="9"/>
    <s v="Fair"/>
    <m/>
    <m/>
    <n v="39.520248652772544"/>
    <s v="Severe Stress"/>
    <n v="30"/>
    <m/>
    <n v="34.760124326386276"/>
  </r>
  <r>
    <x v="16"/>
    <s v="BEAVEAR#1 - LWC #13"/>
    <m/>
    <s v="LWC"/>
    <n v="13"/>
    <m/>
    <m/>
    <d v="2005-05-29T00:00:00"/>
    <s v="Spring 2005"/>
    <x v="31"/>
    <n v="15"/>
    <s v="Fair"/>
    <m/>
    <m/>
    <n v="42.066949058395807"/>
    <s v="Stress"/>
    <n v="50"/>
    <m/>
    <n v="46.033474529197903"/>
  </r>
  <r>
    <x v="3"/>
    <s v="CROOK#1 - LWC #6"/>
    <m/>
    <s v="LWC"/>
    <m/>
    <m/>
    <m/>
    <d v="2005-05-31T00:00:00"/>
    <s v="Spring 2005"/>
    <x v="31"/>
    <n v="21"/>
    <s v="Good"/>
    <m/>
    <m/>
    <n v="57.884133207645327"/>
    <s v="Stress"/>
    <n v="70"/>
    <m/>
    <n v="63.942066603822667"/>
  </r>
  <r>
    <x v="34"/>
    <s v="SFCAT#1"/>
    <m/>
    <s v="LWC"/>
    <m/>
    <m/>
    <m/>
    <d v="2005-06-05T00:00:00"/>
    <s v="Summer 2005"/>
    <x v="32"/>
    <n v="12"/>
    <s v="Fair"/>
    <m/>
    <m/>
    <n v="41.309390379616993"/>
    <s v="Severe Stress"/>
    <n v="40"/>
    <m/>
    <n v="40.654695189808493"/>
  </r>
  <r>
    <x v="8"/>
    <s v="Catoctin Creek"/>
    <s v="CAT#1 - LWC #3"/>
    <s v="LWC"/>
    <n v="3"/>
    <m/>
    <m/>
    <d v="2005-06-05T00:00:00"/>
    <s v="Summer 2005"/>
    <x v="32"/>
    <n v="15"/>
    <s v="Fair"/>
    <m/>
    <m/>
    <n v="58.030000997243206"/>
    <s v="Stress"/>
    <n v="50"/>
    <m/>
    <n v="54.015000498621603"/>
  </r>
  <r>
    <x v="9"/>
    <s v="MILL#2 - LWC #11"/>
    <m/>
    <s v="LWC"/>
    <n v="11"/>
    <m/>
    <m/>
    <d v="2005-06-05T00:00:00"/>
    <s v="Summer 2005"/>
    <x v="32"/>
    <n v="18"/>
    <s v="Good"/>
    <m/>
    <m/>
    <n v="64.136617408185629"/>
    <s v="Good"/>
    <n v="60"/>
    <m/>
    <n v="62.068308704092814"/>
  </r>
  <r>
    <x v="5"/>
    <s v="NFGOO#4 - LWC #7"/>
    <m/>
    <s v="LWC"/>
    <m/>
    <m/>
    <m/>
    <d v="2005-10-02T00:00:00"/>
    <s v="Fall 2005"/>
    <x v="33"/>
    <n v="12"/>
    <s v="Fair"/>
    <m/>
    <m/>
    <n v="67.225824266839908"/>
    <s v="Good"/>
    <n v="40"/>
    <m/>
    <n v="53.612912133419954"/>
  </r>
  <r>
    <x v="9"/>
    <s v="MILL#2 - LWC #11"/>
    <m/>
    <s v="LWC"/>
    <n v="11"/>
    <m/>
    <m/>
    <d v="2005-10-16T00:00:00"/>
    <s v="Fall 2005"/>
    <x v="33"/>
    <n v="18"/>
    <s v="Good"/>
    <m/>
    <m/>
    <n v="60.5195588992569"/>
    <s v="Good"/>
    <n v="60"/>
    <m/>
    <n v="60.259779449628454"/>
  </r>
  <r>
    <x v="16"/>
    <s v="BEAVEAR#1 - LWC #13"/>
    <m/>
    <s v="LWC"/>
    <n v="13"/>
    <m/>
    <m/>
    <d v="2005-10-23T00:00:00"/>
    <s v="Fall 2005"/>
    <x v="33"/>
    <n v="9"/>
    <s v="Fair"/>
    <m/>
    <m/>
    <n v="31.708635283553399"/>
    <s v="Severe Stress"/>
    <n v="30"/>
    <m/>
    <n v="30.854317641776699"/>
  </r>
  <r>
    <x v="24"/>
    <s v="SUGAR#1- LWC #14"/>
    <m/>
    <s v="LWC"/>
    <m/>
    <m/>
    <m/>
    <d v="2005-10-23T00:00:00"/>
    <s v="Fall 2005"/>
    <x v="33"/>
    <n v="9"/>
    <s v="Fair"/>
    <m/>
    <m/>
    <n v="35.789940850155936"/>
    <s v="Severe Stress"/>
    <n v="30"/>
    <m/>
    <n v="32.894970425077972"/>
  </r>
  <r>
    <x v="17"/>
    <s v="JACKS#1"/>
    <m/>
    <s v="LWC"/>
    <m/>
    <m/>
    <m/>
    <d v="2005-10-26T00:00:00"/>
    <s v="Fall 2005"/>
    <x v="33"/>
    <n v="12"/>
    <s v="Fair"/>
    <m/>
    <m/>
    <n v="42.909823879479681"/>
    <s v="Stress"/>
    <n v="40"/>
    <m/>
    <n v="41.454911939739844"/>
  </r>
  <r>
    <x v="3"/>
    <s v="CROOK#1 - LWC #6"/>
    <m/>
    <s v="LWC"/>
    <m/>
    <m/>
    <m/>
    <d v="2005-10-26T00:00:00"/>
    <s v="Fall 2005"/>
    <x v="33"/>
    <n v="18"/>
    <s v="Good"/>
    <m/>
    <m/>
    <n v="58.333868387306318"/>
    <s v="Stress"/>
    <n v="60"/>
    <m/>
    <n v="59.166934193653162"/>
  </r>
  <r>
    <x v="27"/>
    <s v="SIMP#1"/>
    <m/>
    <s v="LWC"/>
    <m/>
    <m/>
    <m/>
    <d v="2005-10-28T00:00:00"/>
    <s v="Fall 2005"/>
    <x v="33"/>
    <n v="21"/>
    <s v="Good"/>
    <m/>
    <m/>
    <n v="66.326781344062937"/>
    <s v="Good"/>
    <n v="70"/>
    <m/>
    <n v="68.163390672031468"/>
  </r>
  <r>
    <x v="32"/>
    <s v="MILL#1 - LWC #1"/>
    <m/>
    <s v="LWC"/>
    <m/>
    <m/>
    <m/>
    <d v="2005-10-28T00:00:00"/>
    <s v="Fall 2005"/>
    <x v="33"/>
    <n v="18"/>
    <s v="Good"/>
    <m/>
    <m/>
    <n v="71.004273811577846"/>
    <s v="Good"/>
    <n v="60"/>
    <m/>
    <n v="65.502136905788916"/>
  </r>
  <r>
    <x v="31"/>
    <s v="XCAT#1"/>
    <m/>
    <s v="LWC"/>
    <m/>
    <m/>
    <m/>
    <d v="2005-10-28T00:00:00"/>
    <s v="Fall 2005"/>
    <x v="33"/>
    <n v="21"/>
    <s v="Good"/>
    <m/>
    <m/>
    <n v="73.353682686673665"/>
    <s v="Excellent"/>
    <n v="70"/>
    <m/>
    <n v="71.676841343336832"/>
  </r>
  <r>
    <x v="23"/>
    <s v="X2LIM#1 - LWC #16"/>
    <m/>
    <s v="LWC"/>
    <m/>
    <m/>
    <m/>
    <d v="2005-10-29T00:00:00"/>
    <s v="Fall 2005"/>
    <x v="33"/>
    <n v="12"/>
    <s v="Fair"/>
    <m/>
    <m/>
    <n v="38.747282219548815"/>
    <s v="Severe Stress"/>
    <n v="40"/>
    <m/>
    <n v="39.373641109774411"/>
  </r>
  <r>
    <x v="22"/>
    <s v="XPINY#1 - LWC #15"/>
    <m/>
    <s v="LWC"/>
    <m/>
    <m/>
    <m/>
    <d v="2005-10-29T00:00:00"/>
    <s v="Fall 2005"/>
    <x v="33"/>
    <n v="24"/>
    <s v="Good"/>
    <m/>
    <m/>
    <n v="79.433117955508607"/>
    <s v="Excellent"/>
    <n v="80"/>
    <m/>
    <n v="79.716558977754303"/>
  </r>
  <r>
    <x v="36"/>
    <s v="SFCAT#4"/>
    <m/>
    <s v="LWC"/>
    <m/>
    <m/>
    <m/>
    <d v="2005-01-02T00:00:00"/>
    <s v="Winter 2005"/>
    <x v="34"/>
    <n v="21"/>
    <s v="Good"/>
    <m/>
    <m/>
    <n v="72.777167258917785"/>
    <s v="Excellent"/>
    <n v="70"/>
    <m/>
    <n v="71.388583629458893"/>
  </r>
  <r>
    <x v="37"/>
    <s v="SFCAT#3 "/>
    <m/>
    <s v="LWC"/>
    <m/>
    <m/>
    <m/>
    <d v="2005-01-02T00:00:00"/>
    <s v="Winter 2005"/>
    <x v="34"/>
    <n v="21"/>
    <s v="Good"/>
    <m/>
    <m/>
    <n v="74.813829314213564"/>
    <s v="Excellent"/>
    <n v="70"/>
    <m/>
    <n v="72.406914657106782"/>
  </r>
  <r>
    <x v="22"/>
    <s v="XPINY#1 - LWC #15"/>
    <m/>
    <s v="LWC"/>
    <m/>
    <m/>
    <m/>
    <d v="2006-04-03T00:00:00"/>
    <s v="Spring 2006"/>
    <x v="35"/>
    <n v="21"/>
    <s v="Good"/>
    <m/>
    <m/>
    <n v="78.398964645499944"/>
    <s v="Excellent"/>
    <n v="70"/>
    <m/>
    <n v="74.199482322749972"/>
  </r>
  <r>
    <x v="30"/>
    <s v="Broad Run"/>
    <s v="BR#1"/>
    <s v="LWC"/>
    <m/>
    <m/>
    <m/>
    <d v="2006-04-30T00:00:00"/>
    <s v="Spring 2006"/>
    <x v="35"/>
    <n v="12"/>
    <s v="Fair"/>
    <m/>
    <m/>
    <n v="44.847358111023134"/>
    <s v="Stress"/>
    <n v="40"/>
    <m/>
    <n v="42.42367905551157"/>
  </r>
  <r>
    <x v="31"/>
    <s v="XCAT#1"/>
    <m/>
    <s v="LWC"/>
    <m/>
    <m/>
    <m/>
    <d v="2006-05-10T00:00:00"/>
    <s v="Spring 2006"/>
    <x v="35"/>
    <n v="21"/>
    <s v="Good"/>
    <m/>
    <m/>
    <n v="70.21502128895942"/>
    <s v="Good"/>
    <n v="70"/>
    <m/>
    <n v="70.107510644479703"/>
  </r>
  <r>
    <x v="32"/>
    <s v="MILL#1 - LWC #1"/>
    <m/>
    <s v="LWC"/>
    <m/>
    <m/>
    <m/>
    <d v="2006-05-10T00:00:00"/>
    <s v="Spring 2006"/>
    <x v="35"/>
    <n v="21"/>
    <s v="Good"/>
    <m/>
    <m/>
    <n v="71.574422005748346"/>
    <s v="Good"/>
    <n v="70"/>
    <m/>
    <n v="70.787211002874173"/>
  </r>
  <r>
    <x v="3"/>
    <s v="CROOK#1 - LWC #6"/>
    <m/>
    <s v="LWC"/>
    <m/>
    <m/>
    <m/>
    <d v="2006-10-06T00:00:00"/>
    <s v="Fall 2006"/>
    <x v="36"/>
    <n v="18"/>
    <s v="Good"/>
    <m/>
    <m/>
    <n v="57.506398962479146"/>
    <s v="Stress"/>
    <n v="60"/>
    <m/>
    <n v="58.753199481239577"/>
  </r>
  <r>
    <x v="34"/>
    <s v="SFCAT#1"/>
    <m/>
    <s v="LWC"/>
    <m/>
    <m/>
    <m/>
    <d v="2006-10-22T00:00:00"/>
    <s v="Fall 2006"/>
    <x v="36"/>
    <n v="12"/>
    <s v="Fair"/>
    <m/>
    <m/>
    <n v="43.209391629786026"/>
    <s v="Stress"/>
    <n v="40"/>
    <m/>
    <n v="41.604695814893013"/>
  </r>
  <r>
    <x v="9"/>
    <s v="MILL#2 - LWC #11"/>
    <m/>
    <s v="LWC"/>
    <n v="11"/>
    <m/>
    <m/>
    <d v="2006-10-22T00:00:00"/>
    <s v="Fall 2006"/>
    <x v="36"/>
    <n v="12"/>
    <s v="Fair"/>
    <m/>
    <m/>
    <n v="52.770891702240185"/>
    <s v="Stress"/>
    <n v="40"/>
    <m/>
    <n v="46.385445851120096"/>
  </r>
  <r>
    <x v="16"/>
    <s v="BEAVEAR#1 - LWC #13"/>
    <m/>
    <s v="LWC"/>
    <n v="13"/>
    <m/>
    <m/>
    <d v="2006-11-02T00:00:00"/>
    <s v="Fall 2006"/>
    <x v="36"/>
    <n v="9"/>
    <s v="Fair"/>
    <m/>
    <m/>
    <n v="41.369715188225122"/>
    <s v="Severe Stress"/>
    <n v="30"/>
    <m/>
    <n v="35.684857594112557"/>
  </r>
  <r>
    <x v="38"/>
    <s v="Hungary Run"/>
    <s v="Hungary Run"/>
    <s v="Goose Creek Association"/>
    <s v="GCA-17"/>
    <m/>
    <s v="Map 5398 Sect F6.  From Middleburg traffic light go 2.5 miles on Rt. 776 to a right on Loganâ€™s Mill Rd. Rt. 628.  Go 6/10th of aÂ mileÂ to first bridge WalkÂ upstream to first riffles."/>
    <d v="2007-03-10T00:00:00"/>
    <s v="Spring 2007"/>
    <x v="37"/>
    <m/>
    <m/>
    <n v="9"/>
    <s v="Acceptable"/>
    <m/>
    <m/>
    <m/>
    <n v="75"/>
    <n v="75"/>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7-03-31T00:00:00"/>
    <s v="Spring 2007"/>
    <x v="37"/>
    <m/>
    <m/>
    <n v="8"/>
    <s v="Gray Zone"/>
    <m/>
    <m/>
    <m/>
    <n v="66.666666666666671"/>
    <n v="66.666666666666671"/>
  </r>
  <r>
    <x v="38"/>
    <s v="Hungary Run"/>
    <s v="Hungary Run"/>
    <s v="Goose Creek Association"/>
    <s v="GCA-17"/>
    <m/>
    <s v="Map 5398 Sect F6.  From Middleburg traffic light go 2.5 miles on Rt. 776 to a right on Loganâ€™s Mill Rd. Rt. 628.  Go 6/10th of aÂ mileÂ to first bridge WalkÂ upstream to first riffles."/>
    <d v="2007-05-10T00:00:00"/>
    <s v="Spring 2007"/>
    <x v="37"/>
    <m/>
    <m/>
    <n v="9"/>
    <s v="Acceptable"/>
    <m/>
    <m/>
    <m/>
    <n v="75"/>
    <n v="75"/>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7-06-23T00:00:00"/>
    <s v="Summer 2007"/>
    <x v="38"/>
    <m/>
    <m/>
    <n v="9"/>
    <s v="Acceptable"/>
    <m/>
    <m/>
    <m/>
    <n v="75"/>
    <n v="75"/>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7-06-28T00:00:00"/>
    <s v="Summer 2007"/>
    <x v="38"/>
    <m/>
    <m/>
    <n v="8"/>
    <s v="Gray Zone"/>
    <m/>
    <m/>
    <m/>
    <n v="66.666666666666671"/>
    <n v="66.666666666666671"/>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7-06-28T00:00:00"/>
    <s v="Summer 2007"/>
    <x v="38"/>
    <m/>
    <m/>
    <n v="9"/>
    <s v="Acceptable"/>
    <m/>
    <m/>
    <m/>
    <n v="75"/>
    <n v="75"/>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7-12-21T00:00:00"/>
    <s v="Winter 2007"/>
    <x v="39"/>
    <m/>
    <m/>
    <n v="10"/>
    <s v="Acceptable"/>
    <m/>
    <m/>
    <m/>
    <n v="83.333333333333329"/>
    <n v="83.333333333333329"/>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7-12-21T00:00:00"/>
    <s v="Winter 2007"/>
    <x v="39"/>
    <m/>
    <m/>
    <n v="10"/>
    <s v="Acceptable"/>
    <m/>
    <m/>
    <m/>
    <n v="83.333333333333329"/>
    <n v="83.333333333333329"/>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7-12-31T00:00:00"/>
    <s v="Winter 2007"/>
    <x v="39"/>
    <m/>
    <m/>
    <n v="10"/>
    <s v="Acceptable"/>
    <m/>
    <m/>
    <m/>
    <n v="83.333333333333329"/>
    <n v="83.333333333333329"/>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7-12-31T00:00:00"/>
    <s v="Winter 2007"/>
    <x v="39"/>
    <m/>
    <m/>
    <n v="10"/>
    <s v="Acceptable"/>
    <m/>
    <m/>
    <m/>
    <n v="83.333333333333329"/>
    <n v="83.333333333333329"/>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8-03-17T00:00:00"/>
    <s v="Spring 2008"/>
    <x v="40"/>
    <m/>
    <m/>
    <n v="9"/>
    <s v="Acceptable"/>
    <m/>
    <m/>
    <m/>
    <n v="75"/>
    <n v="75"/>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8-03-25T00:00:00"/>
    <s v="Spring 2008"/>
    <x v="40"/>
    <m/>
    <m/>
    <n v="11"/>
    <s v="Acceptable"/>
    <m/>
    <m/>
    <m/>
    <n v="91.666666666666671"/>
    <n v="91.666666666666671"/>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8-03-31T00:00:00"/>
    <s v="Spring 2008"/>
    <x v="40"/>
    <m/>
    <m/>
    <n v="6"/>
    <s v="Unacceptable"/>
    <m/>
    <m/>
    <m/>
    <n v="50"/>
    <n v="50"/>
  </r>
  <r>
    <x v="38"/>
    <s v="Hungary Run"/>
    <s v="Hungary Run"/>
    <s v="Goose Creek Association"/>
    <s v="GCA-17"/>
    <m/>
    <s v="Map 5398 Sect F6.  From Middleburg traffic light go 2.5 miles on Rt. 776 to a right on Loganâ€™s Mill Rd. Rt. 628.  Go 6/10th of aÂ mileÂ to first bridge WalkÂ upstream to first riffles."/>
    <d v="2008-04-05T00:00:00"/>
    <s v="Spring 2008"/>
    <x v="40"/>
    <m/>
    <m/>
    <n v="12"/>
    <s v="Acceptable"/>
    <m/>
    <m/>
    <m/>
    <n v="100"/>
    <n v="100"/>
  </r>
  <r>
    <x v="42"/>
    <s v="Goose Creek"/>
    <s v="Goose Creek"/>
    <s v="Goose Creek Association"/>
    <s v="GCA-20"/>
    <m/>
    <s v="Map 5277, Section C6. Banshee Reeks Nature Preserve. From Gilbert's Corner take 15 to Leesburg for 5.2 miles. You have just crossed Goose Creek. Take a right just before 2 churches at Rt 650, Oatlands Mill Road. Go 2.3 miles to BRNP, right turn to Visitor"/>
    <d v="2008-04-16T00:00:00"/>
    <s v="Spring 2008"/>
    <x v="40"/>
    <m/>
    <m/>
    <n v="10"/>
    <s v="Acceptable"/>
    <m/>
    <m/>
    <m/>
    <n v="83.333333333333329"/>
    <n v="83.333333333333329"/>
  </r>
  <r>
    <x v="43"/>
    <m/>
    <s v="Broad Run (Woodruff Home)"/>
    <s v="LWC"/>
    <s v="BR2 - LWC19"/>
    <m/>
    <m/>
    <d v="2008-04-29T00:00:00"/>
    <s v="Spring 2008"/>
    <x v="40"/>
    <m/>
    <m/>
    <n v="8"/>
    <s v="Gray Zone"/>
    <m/>
    <m/>
    <m/>
    <n v="66.666666666666671"/>
    <n v="66.666666666666671"/>
  </r>
  <r>
    <x v="4"/>
    <m/>
    <s v="Limestone Branch"/>
    <s v="LWC"/>
    <s v="X1LIM1 - LWC5"/>
    <m/>
    <m/>
    <d v="2008-05-04T00:00:00"/>
    <s v="Spring 2008"/>
    <x v="40"/>
    <m/>
    <m/>
    <n v="10"/>
    <s v="Acceptable"/>
    <m/>
    <m/>
    <m/>
    <n v="83.333333333333329"/>
    <n v="83.333333333333329"/>
  </r>
  <r>
    <x v="3"/>
    <m/>
    <s v="Crooked Run"/>
    <s v="LWC"/>
    <s v="CROOK1 - LWC6"/>
    <m/>
    <m/>
    <d v="2008-05-08T00:00:00"/>
    <s v="Spring 2008"/>
    <x v="40"/>
    <m/>
    <m/>
    <n v="12"/>
    <s v="Acceptable"/>
    <m/>
    <m/>
    <m/>
    <n v="100"/>
    <n v="100"/>
  </r>
  <r>
    <x v="44"/>
    <m/>
    <s v="SF Catoctin - Phillip Farm"/>
    <s v="LWC"/>
    <s v="SFCAT5 - LWC17"/>
    <m/>
    <m/>
    <d v="2008-05-24T00:00:00"/>
    <s v="Spring 2008"/>
    <x v="40"/>
    <m/>
    <m/>
    <n v="7"/>
    <s v="Unacceptable"/>
    <m/>
    <m/>
    <m/>
    <n v="58.333333333333336"/>
    <n v="58.333333333333336"/>
  </r>
  <r>
    <x v="38"/>
    <s v="Hungary Run"/>
    <s v="Hungary Run"/>
    <s v="Goose Creek Association"/>
    <s v="GCA-17"/>
    <m/>
    <s v="Map 5398 Sect F6.  From Middleburg traffic light go 2.5 miles on Rt. 776 to a right on Loganâ€™s Mill Rd. Rt. 628.  Go 6/10th of aÂ mileÂ to first bridge WalkÂ upstream to first riffles."/>
    <d v="2008-06-07T00:00:00"/>
    <s v="Summer 2008"/>
    <x v="41"/>
    <m/>
    <m/>
    <n v="11"/>
    <s v="Acceptable"/>
    <m/>
    <m/>
    <m/>
    <n v="91.666666666666671"/>
    <n v="91.666666666666671"/>
  </r>
  <r>
    <x v="42"/>
    <s v="Goose Creek"/>
    <s v="Goose Creek"/>
    <s v="Goose Creek Association"/>
    <s v="GCA-20"/>
    <m/>
    <s v="Map 5277, Section C6. Banshee Reeks Nature Preserve. From Gilbert's Corner take 15 to Leesburg for 5.2 miles. You have just crossed Goose Creek. Take a right just before 2 churches at Rt 650, Oatlands Mill Road. Go 2.3 miles to BRNP, right turn to Visitor"/>
    <d v="2008-06-18T00:00:00"/>
    <s v="Summer 2008"/>
    <x v="41"/>
    <m/>
    <m/>
    <n v="9"/>
    <s v="Acceptable"/>
    <m/>
    <m/>
    <m/>
    <n v="75"/>
    <n v="75"/>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8-06-23T00:00:00"/>
    <s v="Summer 2008"/>
    <x v="41"/>
    <m/>
    <m/>
    <n v="8"/>
    <s v="Gray Zone"/>
    <m/>
    <m/>
    <m/>
    <n v="66.666666666666671"/>
    <n v="66.666666666666671"/>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8-06-23T00:00:00"/>
    <s v="Summer 2008"/>
    <x v="41"/>
    <m/>
    <m/>
    <n v="11"/>
    <s v="Acceptable"/>
    <m/>
    <m/>
    <m/>
    <n v="91.666666666666671"/>
    <n v="91.666666666666671"/>
  </r>
  <r>
    <x v="22"/>
    <m/>
    <s v="Sweet Run Trib of Piney Run"/>
    <s v="LWC"/>
    <s v="XPINY1 - LWC15"/>
    <m/>
    <m/>
    <d v="2008-07-17T00:00:00"/>
    <s v="Summer 2008"/>
    <x v="41"/>
    <m/>
    <m/>
    <n v="11"/>
    <s v="Acceptable"/>
    <m/>
    <m/>
    <m/>
    <n v="91.666666666666671"/>
    <n v="91.666666666666671"/>
  </r>
  <r>
    <x v="45"/>
    <m/>
    <s v="Sycolin Creek"/>
    <s v="LWC"/>
    <s v="SYC1  - LWC 18"/>
    <m/>
    <m/>
    <d v="2008-08-03T00:00:00"/>
    <s v="Summer 2008"/>
    <x v="41"/>
    <m/>
    <m/>
    <n v="12"/>
    <s v="Acceptable"/>
    <m/>
    <m/>
    <m/>
    <n v="100"/>
    <n v="100"/>
  </r>
  <r>
    <x v="34"/>
    <m/>
    <s v="SF Catoctin - Ward Farm"/>
    <s v="LWC"/>
    <s v="SFCAT1"/>
    <m/>
    <m/>
    <d v="2008-08-16T00:00:00"/>
    <s v="Summer 2008"/>
    <x v="41"/>
    <m/>
    <m/>
    <n v="10"/>
    <s v="Acceptable"/>
    <m/>
    <m/>
    <m/>
    <n v="83.333333333333329"/>
    <n v="83.333333333333329"/>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8-09-04T00:00:00"/>
    <s v="Fall 2008"/>
    <x v="42"/>
    <m/>
    <m/>
    <n v="7"/>
    <s v="Unacceptable"/>
    <m/>
    <m/>
    <m/>
    <n v="58.333333333333336"/>
    <n v="58.333333333333336"/>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8-09-11T00:00:00"/>
    <s v="Fall 2008"/>
    <x v="42"/>
    <m/>
    <m/>
    <n v="8"/>
    <s v="Gray Zone"/>
    <m/>
    <m/>
    <m/>
    <n v="66.666666666666671"/>
    <n v="66.666666666666671"/>
  </r>
  <r>
    <x v="46"/>
    <m/>
    <s v="Banshee Reeks/Watercress#1"/>
    <s v="LWC"/>
    <s v="WaterCress1 - LWC20"/>
    <m/>
    <m/>
    <d v="2008-09-18T00:00:00"/>
    <s v="Fall 2008"/>
    <x v="42"/>
    <m/>
    <m/>
    <n v="8"/>
    <s v="Gray Zone"/>
    <m/>
    <m/>
    <m/>
    <n v="66.666666666666671"/>
    <n v="66.666666666666671"/>
  </r>
  <r>
    <x v="47"/>
    <m/>
    <s v="Banshee Reeks/Watercress#2"/>
    <s v="LWC"/>
    <s v="WaterCress2 - LWC21"/>
    <m/>
    <m/>
    <d v="2008-09-18T00:00:00"/>
    <s v="Fall 2008"/>
    <x v="42"/>
    <m/>
    <m/>
    <n v="11"/>
    <s v="Acceptable"/>
    <m/>
    <m/>
    <m/>
    <n v="91.666666666666671"/>
    <n v="91.666666666666671"/>
  </r>
  <r>
    <x v="38"/>
    <s v="Hungary Run"/>
    <s v="Hungary Run"/>
    <s v="Goose Creek Association"/>
    <s v="GCA-17"/>
    <m/>
    <s v="Map 5398 Sect F6.  From Middleburg traffic light go 2.5 miles on Rt. 776 to a right on Loganâ€™s Mill Rd. Rt. 628.  Go 6/10th of aÂ mileÂ to first bridge WalkÂ upstream to first riffles."/>
    <d v="2008-09-21T00:00:00"/>
    <s v="Fall 2008"/>
    <x v="42"/>
    <m/>
    <m/>
    <n v="8"/>
    <s v="Gray Zone"/>
    <m/>
    <m/>
    <m/>
    <n v="66.666666666666671"/>
    <n v="66.666666666666671"/>
  </r>
  <r>
    <x v="16"/>
    <m/>
    <s v="Beaverdam Run"/>
    <s v="LWC"/>
    <s v="BEAVER2 - LWC13"/>
    <m/>
    <m/>
    <d v="2008-10-05T00:00:00"/>
    <s v="Fall 2008"/>
    <x v="42"/>
    <m/>
    <m/>
    <n v="6"/>
    <s v="Unacceptable"/>
    <m/>
    <m/>
    <m/>
    <n v="50"/>
    <n v="50"/>
  </r>
  <r>
    <x v="4"/>
    <m/>
    <s v="Limestone Branch"/>
    <s v="LWC"/>
    <s v="X1LIM1 - LWC5"/>
    <m/>
    <m/>
    <d v="2008-10-05T00:00:00"/>
    <s v="Fall 2008"/>
    <x v="42"/>
    <m/>
    <m/>
    <n v="11"/>
    <s v="Acceptable"/>
    <m/>
    <m/>
    <m/>
    <n v="91.666666666666671"/>
    <n v="91.666666666666671"/>
  </r>
  <r>
    <x v="42"/>
    <s v="Goose Creek"/>
    <s v="Goose Creek"/>
    <s v="Goose Creek Association"/>
    <s v="GCA-20"/>
    <m/>
    <s v="Map 5277, Section C6. Banshee Reeks Nature Preserve. From Gilbert's Corner take 15 to Leesburg for 5.2 miles. You have just crossed Goose Creek. Take a right just before 2 churches at Rt 650, Oatlands Mill Road. Go 2.3 miles to BRNP, right turn to Visitor"/>
    <d v="2008-10-06T00:00:00"/>
    <s v="Fall 2008"/>
    <x v="42"/>
    <m/>
    <m/>
    <n v="9"/>
    <s v="Acceptable"/>
    <m/>
    <m/>
    <m/>
    <n v="75"/>
    <n v="75"/>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8-10-10T00:00:00"/>
    <s v="Fall 2008"/>
    <x v="42"/>
    <m/>
    <m/>
    <n v="6"/>
    <s v="Unacceptable"/>
    <m/>
    <m/>
    <m/>
    <n v="50"/>
    <n v="50"/>
  </r>
  <r>
    <x v="9"/>
    <m/>
    <s v="Milltown Creek"/>
    <s v="LWC"/>
    <s v="MILL2 - LWC11"/>
    <m/>
    <m/>
    <d v="2008-10-12T00:00:00"/>
    <s v="Fall 2008"/>
    <x v="42"/>
    <m/>
    <m/>
    <n v="11"/>
    <s v="Acceptable"/>
    <m/>
    <m/>
    <m/>
    <n v="91.666666666666671"/>
    <n v="91.666666666666671"/>
  </r>
  <r>
    <x v="2"/>
    <m/>
    <s v="Tuscarora Creek"/>
    <s v="LWC"/>
    <s v="TUSCA1 - LWC2"/>
    <m/>
    <m/>
    <d v="2008-10-19T00:00:00"/>
    <s v="Fall 2008"/>
    <x v="42"/>
    <m/>
    <m/>
    <n v="7"/>
    <s v="Unacceptable"/>
    <m/>
    <m/>
    <m/>
    <n v="58.333333333333336"/>
    <n v="58.333333333333336"/>
  </r>
  <r>
    <x v="3"/>
    <m/>
    <s v="Crooked Run"/>
    <s v="LWC"/>
    <s v="CROOK1 - LWC6"/>
    <m/>
    <m/>
    <d v="2008-10-21T00:00:00"/>
    <s v="Fall 2008"/>
    <x v="42"/>
    <m/>
    <m/>
    <n v="8"/>
    <s v="Gray Zone"/>
    <m/>
    <m/>
    <m/>
    <n v="66.666666666666671"/>
    <n v="66.666666666666671"/>
  </r>
  <r>
    <x v="44"/>
    <m/>
    <s v="SF Catoctin - Phillip Farm"/>
    <s v="LWC"/>
    <s v="SFCAT5 - LWC17"/>
    <m/>
    <m/>
    <d v="2008-11-15T00:00:00"/>
    <s v="Fall 2008"/>
    <x v="42"/>
    <m/>
    <m/>
    <n v="8"/>
    <s v="Gray Zone"/>
    <m/>
    <m/>
    <m/>
    <n v="66.666666666666671"/>
    <n v="66.666666666666671"/>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08-12-06T00:00:00"/>
    <s v="Winter 2008"/>
    <x v="43"/>
    <m/>
    <m/>
    <n v="8"/>
    <s v="Gray Zone"/>
    <m/>
    <m/>
    <m/>
    <n v="66.666666666666671"/>
    <n v="66.666666666666671"/>
  </r>
  <r>
    <x v="38"/>
    <s v="Hungary Run"/>
    <s v="Hungary Run"/>
    <s v="Goose Creek Association"/>
    <s v="GCA-17"/>
    <m/>
    <s v="Map 5398 Sect F6.  From Middleburg traffic light go 2.5 miles on Rt. 776 to a right on Loganâ€™s Mill Rd. Rt. 628.  Go 6/10th of aÂ mileÂ to first bridge WalkÂ upstream to first riffles."/>
    <d v="2008-12-20T00:00:00"/>
    <s v="Winter 2008"/>
    <x v="43"/>
    <m/>
    <m/>
    <n v="9"/>
    <s v="Acceptable"/>
    <m/>
    <m/>
    <m/>
    <n v="75"/>
    <n v="75"/>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08-12-29T00:00:00"/>
    <s v="Winter 2008"/>
    <x v="43"/>
    <m/>
    <m/>
    <n v="7"/>
    <s v="Unacceptable"/>
    <m/>
    <m/>
    <m/>
    <n v="58.333333333333336"/>
    <n v="58.333333333333336"/>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8-01-13T00:00:00"/>
    <s v="Winter 2008"/>
    <x v="43"/>
    <m/>
    <m/>
    <n v="9"/>
    <s v="Acceptable"/>
    <m/>
    <m/>
    <m/>
    <n v="75"/>
    <n v="75"/>
  </r>
  <r>
    <x v="40"/>
    <s v="Goose Creek"/>
    <s v="Goose Creek"/>
    <s v="Goose Creek Association"/>
    <s v="GCA-19"/>
    <m/>
    <s v="Loudoun Map 5276, Sect A7. From Middleburg go east about 4 mi to right turn onto Snickersville Pike, Rt. 734.Go 4.6 miles to right turnÂ onto Lime KilnÂ Road, Rt. 733.Â Go 1.2 mi to site on left side of road.Â Walk down bank &amp; upstream to riffles._x000d__x000a_"/>
    <d v="2008-01-13T00:00:00"/>
    <s v="Winter 2008"/>
    <x v="43"/>
    <m/>
    <m/>
    <n v="9"/>
    <s v="Acceptable"/>
    <m/>
    <m/>
    <m/>
    <n v="75"/>
    <n v="75"/>
  </r>
  <r>
    <x v="43"/>
    <m/>
    <s v="Broad Run (Woodruff Home)"/>
    <s v="LWC"/>
    <s v="BR2 - LWC19"/>
    <m/>
    <m/>
    <d v="2009-04-04T00:00:00"/>
    <s v="Spring 2009"/>
    <x v="44"/>
    <m/>
    <m/>
    <n v="7"/>
    <s v="Unacceptable"/>
    <m/>
    <m/>
    <m/>
    <n v="58.333333333333336"/>
    <n v="58.333333333333336"/>
  </r>
  <r>
    <x v="45"/>
    <m/>
    <s v="Sycolin Creek"/>
    <s v="LWC"/>
    <s v="SYC1  - LWC 18"/>
    <m/>
    <m/>
    <d v="2009-04-19T00:00:00"/>
    <s v="Spring 2009"/>
    <x v="44"/>
    <m/>
    <m/>
    <n v="12"/>
    <s v="Acceptable"/>
    <m/>
    <m/>
    <m/>
    <n v="100"/>
    <n v="100"/>
  </r>
  <r>
    <x v="3"/>
    <m/>
    <s v="Crooked Run"/>
    <s v="LWC"/>
    <s v="CROOK1 - LWC6"/>
    <m/>
    <m/>
    <d v="2009-04-28T00:00:00"/>
    <s v="Spring 2009"/>
    <x v="44"/>
    <m/>
    <m/>
    <n v="10"/>
    <s v="Acceptable"/>
    <m/>
    <m/>
    <m/>
    <n v="83.333333333333329"/>
    <n v="83.333333333333329"/>
  </r>
  <r>
    <x v="4"/>
    <m/>
    <s v="Limestone Branch"/>
    <s v="LWC"/>
    <s v="X1LIM1 - LWC5"/>
    <m/>
    <m/>
    <d v="2009-05-03T00:00:00"/>
    <s v="Spring 2009"/>
    <x v="44"/>
    <m/>
    <m/>
    <n v="8"/>
    <s v="Gray Zone"/>
    <m/>
    <m/>
    <m/>
    <n v="66.666666666666671"/>
    <n v="66.666666666666671"/>
  </r>
  <r>
    <x v="44"/>
    <m/>
    <s v="SF Catoctin - Phillip Farm"/>
    <s v="LWC"/>
    <s v="SFCAT5 - LWC17"/>
    <m/>
    <m/>
    <d v="2009-05-10T00:00:00"/>
    <s v="Spring 2009"/>
    <x v="44"/>
    <m/>
    <m/>
    <n v="9"/>
    <s v="Acceptable"/>
    <m/>
    <m/>
    <m/>
    <n v="75"/>
    <n v="75"/>
  </r>
  <r>
    <x v="45"/>
    <m/>
    <s v="Sycolin Creek"/>
    <s v="LWC"/>
    <s v="SYC1  - LWC 18"/>
    <m/>
    <m/>
    <d v="2009-06-27T00:00:00"/>
    <s v="Summer 2009"/>
    <x v="45"/>
    <m/>
    <m/>
    <n v="9"/>
    <s v="Acceptable"/>
    <m/>
    <m/>
    <m/>
    <n v="75"/>
    <n v="75"/>
  </r>
  <r>
    <x v="46"/>
    <m/>
    <s v="Banshee Reeks/Watercress#1"/>
    <s v="LWC"/>
    <s v="WaterCress1 - LWC20"/>
    <m/>
    <m/>
    <d v="2009-07-08T00:00:00"/>
    <s v="Summer 2009"/>
    <x v="45"/>
    <m/>
    <m/>
    <n v="5"/>
    <s v="Unacceptable"/>
    <m/>
    <m/>
    <m/>
    <n v="41.666666666666664"/>
    <n v="41.666666666666664"/>
  </r>
  <r>
    <x v="47"/>
    <m/>
    <s v="Banshee Reeks/Watercress#2"/>
    <s v="LWC"/>
    <s v="WaterCress2 - LWC21"/>
    <m/>
    <m/>
    <d v="2009-07-09T00:00:00"/>
    <s v="Summer 2009"/>
    <x v="45"/>
    <m/>
    <m/>
    <n v="11"/>
    <s v="Acceptable"/>
    <m/>
    <m/>
    <m/>
    <n v="91.666666666666671"/>
    <n v="91.666666666666671"/>
  </r>
  <r>
    <x v="43"/>
    <m/>
    <s v="Broad Run (Woodruff Home)"/>
    <s v="LWC"/>
    <s v="BR2 - LWC19"/>
    <m/>
    <m/>
    <d v="2009-07-11T00:00:00"/>
    <s v="Summer 2009"/>
    <x v="45"/>
    <m/>
    <m/>
    <n v="8"/>
    <s v="Gray Zone"/>
    <m/>
    <m/>
    <m/>
    <n v="66.666666666666671"/>
    <n v="66.666666666666671"/>
  </r>
  <r>
    <x v="16"/>
    <m/>
    <s v="Beaverdam Run"/>
    <s v="LWC"/>
    <s v="BEAVER2 - LWC13"/>
    <m/>
    <m/>
    <d v="2009-07-12T00:00:00"/>
    <s v="Summer 2009"/>
    <x v="45"/>
    <m/>
    <m/>
    <n v="7"/>
    <s v="Unacceptable"/>
    <m/>
    <m/>
    <m/>
    <n v="58.333333333333336"/>
    <n v="58.333333333333336"/>
  </r>
  <r>
    <x v="44"/>
    <m/>
    <s v="SF Catoctin - Phillip Farm"/>
    <s v="LWC"/>
    <s v="SFCAT5 - LWC17"/>
    <m/>
    <m/>
    <d v="2009-07-12T00:00:00"/>
    <s v="Summer 2009"/>
    <x v="45"/>
    <m/>
    <m/>
    <n v="8"/>
    <s v="Gray Zone"/>
    <m/>
    <m/>
    <m/>
    <n v="66.666666666666671"/>
    <n v="66.666666666666671"/>
  </r>
  <r>
    <x v="3"/>
    <m/>
    <s v="Crooked Run"/>
    <s v="LWC"/>
    <s v="CROOK1 - LWC6"/>
    <m/>
    <m/>
    <d v="2009-07-15T00:00:00"/>
    <s v="Summer 2009"/>
    <x v="45"/>
    <m/>
    <m/>
    <n v="9"/>
    <s v="Acceptable"/>
    <m/>
    <m/>
    <m/>
    <n v="75"/>
    <n v="75"/>
  </r>
  <r>
    <x v="9"/>
    <m/>
    <s v="Milltown Creek"/>
    <s v="LWC"/>
    <s v="MILL2 - LWC11"/>
    <m/>
    <m/>
    <d v="2009-07-20T00:00:00"/>
    <s v="Summer 2009"/>
    <x v="45"/>
    <m/>
    <m/>
    <n v="8"/>
    <s v="Gray Zone"/>
    <m/>
    <m/>
    <m/>
    <n v="66.666666666666671"/>
    <n v="66.666666666666671"/>
  </r>
  <r>
    <x v="25"/>
    <m/>
    <s v="Piney Run"/>
    <s v="LWC"/>
    <s v="PINY1 - LWC15A"/>
    <m/>
    <m/>
    <d v="2009-07-25T00:00:00"/>
    <s v="Summer 2009"/>
    <x v="45"/>
    <m/>
    <m/>
    <n v="9"/>
    <s v="Acceptable"/>
    <m/>
    <m/>
    <m/>
    <n v="75"/>
    <n v="75"/>
  </r>
  <r>
    <x v="22"/>
    <m/>
    <s v="Sweet Run Trib of Piney Run"/>
    <s v="LWC"/>
    <s v="XPINY1 - LWC15"/>
    <m/>
    <m/>
    <d v="2009-07-29T00:00:00"/>
    <s v="Summer 2009"/>
    <x v="45"/>
    <m/>
    <m/>
    <n v="11"/>
    <s v="Acceptable"/>
    <m/>
    <m/>
    <m/>
    <n v="91.666666666666671"/>
    <n v="91.666666666666671"/>
  </r>
  <r>
    <x v="45"/>
    <m/>
    <s v="Sycolin Creek"/>
    <s v="LWC"/>
    <s v="SYC1  - LWC 18"/>
    <m/>
    <m/>
    <d v="2009-09-19T00:00:00"/>
    <s v="Fall 2009"/>
    <x v="46"/>
    <m/>
    <m/>
    <n v="12"/>
    <s v="Acceptable"/>
    <m/>
    <m/>
    <m/>
    <n v="100"/>
    <n v="100"/>
  </r>
  <r>
    <x v="43"/>
    <m/>
    <s v="Broad Run (Woodruff Home)"/>
    <s v="LWC"/>
    <s v="BR2 - LWC19"/>
    <m/>
    <m/>
    <d v="2009-09-20T00:00:00"/>
    <s v="Fall 2009"/>
    <x v="46"/>
    <m/>
    <m/>
    <n v="7"/>
    <s v="Unacceptable"/>
    <m/>
    <m/>
    <m/>
    <n v="58.333333333333336"/>
    <n v="58.333333333333336"/>
  </r>
  <r>
    <x v="25"/>
    <m/>
    <s v="Piney Run"/>
    <s v="LWC"/>
    <s v="PINY1 - LWC15A"/>
    <m/>
    <m/>
    <d v="2009-10-04T00:00:00"/>
    <s v="Fall 2009"/>
    <x v="46"/>
    <m/>
    <m/>
    <n v="9"/>
    <s v="Acceptable"/>
    <m/>
    <m/>
    <m/>
    <n v="75"/>
    <n v="75"/>
  </r>
  <r>
    <x v="3"/>
    <m/>
    <s v="Crooked Run"/>
    <s v="LWC"/>
    <s v="CROOK1 - LWC6"/>
    <m/>
    <m/>
    <d v="2009-10-07T00:00:00"/>
    <s v="Fall 2009"/>
    <x v="46"/>
    <m/>
    <m/>
    <n v="10"/>
    <s v="Acceptable"/>
    <m/>
    <m/>
    <m/>
    <n v="83.333333333333329"/>
    <n v="83.333333333333329"/>
  </r>
  <r>
    <x v="4"/>
    <m/>
    <s v="Limestone Branch"/>
    <s v="LWC"/>
    <s v="X1LIM1 - LWC5"/>
    <m/>
    <m/>
    <d v="2009-10-18T00:00:00"/>
    <s v="Fall 2009"/>
    <x v="46"/>
    <m/>
    <m/>
    <n v="11"/>
    <s v="Acceptable"/>
    <m/>
    <m/>
    <m/>
    <n v="91.666666666666671"/>
    <n v="91.666666666666671"/>
  </r>
  <r>
    <x v="2"/>
    <m/>
    <s v="Tuscarora Creek"/>
    <s v="LWC"/>
    <s v="TUSCA1 - LWC2"/>
    <m/>
    <m/>
    <d v="2009-10-25T00:00:00"/>
    <s v="Fall 2009"/>
    <x v="46"/>
    <m/>
    <m/>
    <n v="9"/>
    <s v="Acceptable"/>
    <m/>
    <m/>
    <m/>
    <n v="75"/>
    <n v="75"/>
  </r>
  <r>
    <x v="48"/>
    <m/>
    <s v="Cabin Branch"/>
    <s v="LWC"/>
    <s v="CB01 - LWC22"/>
    <m/>
    <m/>
    <d v="2009-10-31T00:00:00"/>
    <s v="Fall 2009"/>
    <x v="46"/>
    <m/>
    <m/>
    <n v="2"/>
    <s v="Unacceptable"/>
    <m/>
    <m/>
    <m/>
    <n v="16.666666666666668"/>
    <n v="16.666666666666668"/>
  </r>
  <r>
    <x v="22"/>
    <m/>
    <s v="Sweet Run Trib of Piney Run"/>
    <s v="LWC"/>
    <s v="XPINY1 - LWC15"/>
    <m/>
    <m/>
    <d v="2010-03-20T00:00:00"/>
    <s v="Spring 2010"/>
    <x v="47"/>
    <m/>
    <m/>
    <n v="7"/>
    <s v="Unacceptable"/>
    <m/>
    <m/>
    <m/>
    <n v="58.333333333333336"/>
    <n v="58.333333333333336"/>
  </r>
  <r>
    <x v="25"/>
    <m/>
    <s v="Piney Run"/>
    <s v="LWC"/>
    <s v="PINY1 - LWC15A"/>
    <m/>
    <m/>
    <d v="2010-03-20T00:00:00"/>
    <s v="Spring 2010"/>
    <x v="47"/>
    <m/>
    <m/>
    <n v="10"/>
    <s v="Acceptable"/>
    <m/>
    <m/>
    <m/>
    <n v="83.333333333333329"/>
    <n v="83.333333333333329"/>
  </r>
  <r>
    <x v="49"/>
    <m/>
    <s v="Brambleton Creek"/>
    <s v="LWC"/>
    <s v="BRMB1"/>
    <m/>
    <m/>
    <d v="2010-03-21T00:00:00"/>
    <s v="Spring 2010"/>
    <x v="47"/>
    <m/>
    <m/>
    <n v="5"/>
    <s v="Unacceptable"/>
    <m/>
    <m/>
    <m/>
    <n v="41.666666666666664"/>
    <n v="41.666666666666664"/>
  </r>
  <r>
    <x v="46"/>
    <m/>
    <s v="Banshee Reeks/Watercress#1"/>
    <s v="LWC"/>
    <s v="WaterCress1 - LWC20"/>
    <m/>
    <m/>
    <d v="2010-03-27T00:00:00"/>
    <s v="Spring 2010"/>
    <x v="47"/>
    <m/>
    <m/>
    <n v="4"/>
    <s v="Unacceptable"/>
    <m/>
    <m/>
    <m/>
    <n v="33.333333333333336"/>
    <n v="33.333333333333336"/>
  </r>
  <r>
    <x v="47"/>
    <m/>
    <s v="Banshee Reeks/Watercress#2"/>
    <s v="LWC"/>
    <s v="WaterCress2 - LWC21"/>
    <m/>
    <m/>
    <d v="2010-03-27T00:00:00"/>
    <s v="Spring 2010"/>
    <x v="47"/>
    <m/>
    <m/>
    <n v="9"/>
    <s v="Acceptable"/>
    <m/>
    <m/>
    <m/>
    <n v="75"/>
    <n v="75"/>
  </r>
  <r>
    <x v="50"/>
    <m/>
    <s v="Goose Creek"/>
    <s v="LWC"/>
    <s v="GC1"/>
    <m/>
    <m/>
    <d v="2010-04-10T00:00:00"/>
    <s v="Spring 2010"/>
    <x v="47"/>
    <m/>
    <m/>
    <n v="6"/>
    <s v="Unacceptable"/>
    <m/>
    <m/>
    <m/>
    <n v="50"/>
    <n v="50"/>
  </r>
  <r>
    <x v="44"/>
    <m/>
    <s v="SF Catoctin - Phillip Farm"/>
    <s v="LWC"/>
    <s v="SFCAT5 - LWC17"/>
    <m/>
    <m/>
    <d v="2010-04-11T00:00:00"/>
    <s v="Spring 2010"/>
    <x v="47"/>
    <m/>
    <m/>
    <n v="8"/>
    <s v="Gray Zone"/>
    <m/>
    <m/>
    <m/>
    <n v="66.666666666666671"/>
    <n v="66.666666666666671"/>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10-04-12T00:00:00"/>
    <s v="Spring 2010"/>
    <x v="47"/>
    <m/>
    <m/>
    <n v="11"/>
    <s v="Acceptable"/>
    <m/>
    <m/>
    <m/>
    <n v="91.666666666666671"/>
    <n v="91.666666666666671"/>
  </r>
  <r>
    <x v="51"/>
    <m/>
    <s v="Clarks Run"/>
    <s v="LWC"/>
    <s v="CLRK01 - LWC23"/>
    <m/>
    <m/>
    <d v="2010-04-16T00:00:00"/>
    <s v="Spring 2010"/>
    <x v="47"/>
    <m/>
    <m/>
    <n v="11"/>
    <s v="Acceptable"/>
    <m/>
    <m/>
    <m/>
    <n v="91.666666666666671"/>
    <n v="91.666666666666671"/>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10-04-18T00:00:00"/>
    <s v="Spring 2010"/>
    <x v="47"/>
    <m/>
    <m/>
    <n v="10"/>
    <s v="Acceptable"/>
    <m/>
    <m/>
    <m/>
    <n v="83.333333333333329"/>
    <n v="83.333333333333329"/>
  </r>
  <r>
    <x v="3"/>
    <m/>
    <s v="Crooked Run"/>
    <s v="LWC"/>
    <s v="CROOK1 - LWC6"/>
    <m/>
    <m/>
    <d v="2010-04-28T00:00:00"/>
    <s v="Spring 2010"/>
    <x v="47"/>
    <m/>
    <m/>
    <n v="11"/>
    <s v="Acceptable"/>
    <m/>
    <m/>
    <m/>
    <n v="91.666666666666671"/>
    <n v="91.666666666666671"/>
  </r>
  <r>
    <x v="49"/>
    <m/>
    <s v="Brambleton Creek"/>
    <s v="LWC"/>
    <s v="BRMB1"/>
    <m/>
    <m/>
    <d v="2010-06-13T00:00:00"/>
    <s v="Summer 2010"/>
    <x v="48"/>
    <m/>
    <m/>
    <n v="8"/>
    <s v="Gray Zone"/>
    <m/>
    <m/>
    <m/>
    <n v="66.666666666666671"/>
    <n v="66.666666666666671"/>
  </r>
  <r>
    <x v="52"/>
    <m/>
    <s v="North Fork Broad Run"/>
    <s v="LWC"/>
    <s v="NFBR1"/>
    <m/>
    <m/>
    <d v="2010-06-26T00:00:00"/>
    <s v="Summer 2010"/>
    <x v="48"/>
    <m/>
    <m/>
    <n v="7"/>
    <s v="Unacceptable"/>
    <m/>
    <m/>
    <m/>
    <n v="58.333333333333336"/>
    <n v="58.333333333333336"/>
  </r>
  <r>
    <x v="53"/>
    <m/>
    <s v="Big Spring Creek"/>
    <s v="LWC"/>
    <s v="BIGSP1"/>
    <m/>
    <m/>
    <d v="2010-07-11T00:00:00"/>
    <s v="Summer 2010"/>
    <x v="48"/>
    <m/>
    <m/>
    <n v="3"/>
    <s v="Unacceptable"/>
    <m/>
    <m/>
    <m/>
    <n v="25"/>
    <n v="25"/>
  </r>
  <r>
    <x v="44"/>
    <m/>
    <s v="SF Catoctin - Phillip Farm"/>
    <s v="LWC"/>
    <s v="SFCAT5 - LWC17"/>
    <m/>
    <m/>
    <d v="2010-07-14T00:00:00"/>
    <s v="Summer 2010"/>
    <x v="48"/>
    <m/>
    <m/>
    <n v="9"/>
    <s v="Acceptable"/>
    <m/>
    <m/>
    <m/>
    <n v="75"/>
    <n v="75"/>
  </r>
  <r>
    <x v="45"/>
    <m/>
    <s v="Sycolin Creek"/>
    <s v="LWC"/>
    <s v="SYC1  - LWC 18"/>
    <m/>
    <m/>
    <d v="2010-07-17T00:00:00"/>
    <s v="Summer 2010"/>
    <x v="48"/>
    <m/>
    <m/>
    <n v="10"/>
    <s v="Acceptable"/>
    <m/>
    <m/>
    <m/>
    <n v="83.333333333333329"/>
    <n v="83.333333333333329"/>
  </r>
  <r>
    <x v="3"/>
    <m/>
    <s v="Crooked Run"/>
    <s v="LWC"/>
    <s v="CROOK1 - LWC6"/>
    <m/>
    <m/>
    <d v="2010-07-21T00:00:00"/>
    <s v="Summer 2010"/>
    <x v="48"/>
    <m/>
    <m/>
    <n v="11"/>
    <s v="Acceptable"/>
    <m/>
    <m/>
    <m/>
    <n v="91.666666666666671"/>
    <n v="91.666666666666671"/>
  </r>
  <r>
    <x v="16"/>
    <m/>
    <s v="Beaverdam Run"/>
    <s v="LWC"/>
    <s v="BEAVER2 - LWC13"/>
    <m/>
    <m/>
    <d v="2010-07-24T00:00:00"/>
    <s v="Summer 2010"/>
    <x v="48"/>
    <m/>
    <m/>
    <n v="4"/>
    <s v="Unacceptable"/>
    <m/>
    <m/>
    <m/>
    <n v="33.333333333333336"/>
    <n v="33.333333333333336"/>
  </r>
  <r>
    <x v="25"/>
    <m/>
    <s v="Piney Run"/>
    <s v="LWC"/>
    <s v="PINY1 - LWC15A"/>
    <m/>
    <m/>
    <d v="2010-07-31T00:00:00"/>
    <s v="Summer 2010"/>
    <x v="48"/>
    <m/>
    <m/>
    <n v="9"/>
    <s v="Acceptable"/>
    <m/>
    <m/>
    <m/>
    <n v="75"/>
    <n v="75"/>
  </r>
  <r>
    <x v="44"/>
    <m/>
    <s v="SF Catoctin - Phillip Farm"/>
    <s v="LWC"/>
    <s v="SFCAT5 - LWC17"/>
    <m/>
    <m/>
    <d v="2010-10-17T00:00:00"/>
    <s v="Fall 2010"/>
    <x v="49"/>
    <m/>
    <m/>
    <n v="7"/>
    <s v="Unacceptable"/>
    <m/>
    <m/>
    <m/>
    <n v="58.333333333333336"/>
    <n v="58.333333333333336"/>
  </r>
  <r>
    <x v="43"/>
    <m/>
    <s v="Broad Run (Woodruff Home)"/>
    <s v="LWC"/>
    <s v="BR2 - LWC19"/>
    <m/>
    <m/>
    <d v="2010-10-17T00:00:00"/>
    <s v="Fall 2010"/>
    <x v="49"/>
    <m/>
    <m/>
    <n v="7"/>
    <s v="Unacceptable"/>
    <m/>
    <m/>
    <m/>
    <n v="58.333333333333336"/>
    <n v="58.333333333333336"/>
  </r>
  <r>
    <x v="39"/>
    <s v="Jeffries Branch"/>
    <s v="Jeffries Branch"/>
    <s v="Goose Creek Association"/>
    <s v="GCA-22"/>
    <m/>
    <s v="Map 5273, Sect A6. From Upperville go west on Rt 50 to Trappe Rd., Rt 619 on edge of town. Go 2.2 miles to Millville Rd. Rt. 743 a right turn just as road becomes gravel. Go 6/10ths of a mile to 2 stone posts/tree line driveway on left."/>
    <d v="2010-10-18T00:00:00"/>
    <s v="Fall 2010"/>
    <x v="49"/>
    <m/>
    <m/>
    <n v="10"/>
    <s v="Acceptable"/>
    <m/>
    <m/>
    <m/>
    <n v="83.333333333333329"/>
    <n v="83.333333333333329"/>
  </r>
  <r>
    <x v="3"/>
    <m/>
    <s v="Crooked Run"/>
    <s v="LWC"/>
    <s v="CROOK1 - LWC6"/>
    <m/>
    <m/>
    <d v="2010-10-20T00:00:00"/>
    <s v="Fall 2010"/>
    <x v="49"/>
    <m/>
    <m/>
    <n v="11"/>
    <s v="Acceptable"/>
    <m/>
    <m/>
    <m/>
    <n v="91.666666666666671"/>
    <n v="91.666666666666671"/>
  </r>
  <r>
    <x v="41"/>
    <s v="Goose Creek"/>
    <s v="Goose Creek"/>
    <s v="Goose Creek Association"/>
    <s v="GCA-21"/>
    <m/>
    <s v="Map 5396, Sect D3. From Middleburg go west 2.7 miles. Right on Rt611, St. Louis Rd. Go 9/10th miles to Notre Dame Academy entrance on right after cross bridge. Go 2/10th mile to end of board fencing on right. Walk past end fencing &amp; over small stream &amp; 15"/>
    <d v="2010-10-21T00:00:00"/>
    <s v="Fall 2010"/>
    <x v="49"/>
    <m/>
    <m/>
    <n v="8"/>
    <s v="Gray Zone"/>
    <m/>
    <m/>
    <m/>
    <n v="66.666666666666671"/>
    <n v="66.666666666666671"/>
  </r>
  <r>
    <x v="49"/>
    <m/>
    <s v="Brambleton Creek"/>
    <s v="LWC"/>
    <s v="BRMB1"/>
    <m/>
    <m/>
    <d v="2010-10-24T00:00:00"/>
    <s v="Fall 2010"/>
    <x v="49"/>
    <m/>
    <m/>
    <n v="8"/>
    <s v="Gray Zone"/>
    <m/>
    <m/>
    <m/>
    <n v="66.666666666666671"/>
    <n v="66.666666666666671"/>
  </r>
  <r>
    <x v="52"/>
    <m/>
    <s v="North Fork Broad Run"/>
    <s v="LWC"/>
    <s v="NFBR1"/>
    <m/>
    <m/>
    <d v="2010-10-24T00:00:00"/>
    <s v="Fall 2010"/>
    <x v="49"/>
    <m/>
    <m/>
    <n v="10"/>
    <s v="Acceptable"/>
    <m/>
    <m/>
    <m/>
    <n v="83.333333333333329"/>
    <n v="83.333333333333329"/>
  </r>
  <r>
    <x v="47"/>
    <m/>
    <s v="Banshee Reeks/Watercress#2"/>
    <s v="LWC"/>
    <s v="WaterCress2 - LWC21"/>
    <m/>
    <m/>
    <d v="2010-10-30T00:00:00"/>
    <s v="Fall 2010"/>
    <x v="49"/>
    <m/>
    <m/>
    <n v="9"/>
    <s v="Acceptable"/>
    <m/>
    <m/>
    <m/>
    <n v="75"/>
    <n v="75"/>
  </r>
  <r>
    <x v="45"/>
    <m/>
    <s v="Sycolin Creek"/>
    <s v="LWC"/>
    <s v="SYC1  - LWC 18"/>
    <m/>
    <m/>
    <d v="2010-10-31T00:00:00"/>
    <s v="Fall 2010"/>
    <x v="49"/>
    <m/>
    <m/>
    <n v="9"/>
    <s v="Acceptable"/>
    <m/>
    <m/>
    <m/>
    <n v="75"/>
    <n v="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2200-000000000000}" name="PivotTable2" cacheId="0" dataOnRows="1" applyNumberFormats="0" applyBorderFormats="0" applyFontFormats="0" applyPatternFormats="0" applyAlignmentFormats="0" applyWidthHeightFormats="1" dataCaption="Data" updatedVersion="3" showMemberPropertyTips="0" useAutoFormatting="1" rowGrandTotals="0" colGrandTotals="0" itemPrintTitles="1" createdVersion="1" indent="0" compact="0" compactData="0" gridDropZones="1">
  <location ref="A3:AY58" firstHeaderRow="1" firstDataRow="2" firstDataCol="1"/>
  <pivotFields count="19">
    <pivotField axis="axisRow" compact="0" outline="0" subtotalTop="0" showAll="0" includeNewItemsInFilter="1">
      <items count="55">
        <item x="8"/>
        <item x="32"/>
        <item x="9"/>
        <item x="1"/>
        <item x="31"/>
        <item x="34"/>
        <item x="36"/>
        <item x="0"/>
        <item x="37"/>
        <item x="44"/>
        <item x="7"/>
        <item x="6"/>
        <item x="2"/>
        <item x="45"/>
        <item x="15"/>
        <item x="3"/>
        <item x="17"/>
        <item x="18"/>
        <item x="19"/>
        <item x="26"/>
        <item x="5"/>
        <item x="27"/>
        <item x="53"/>
        <item x="16"/>
        <item x="29"/>
        <item x="30"/>
        <item x="33"/>
        <item x="35"/>
        <item x="23"/>
        <item x="4"/>
        <item x="25"/>
        <item x="22"/>
        <item x="24"/>
        <item x="43"/>
        <item x="46"/>
        <item x="47"/>
        <item x="50"/>
        <item x="48"/>
        <item x="51"/>
        <item x="49"/>
        <item x="52"/>
        <item x="10"/>
        <item x="11"/>
        <item x="12"/>
        <item x="13"/>
        <item x="14"/>
        <item x="21"/>
        <item x="20"/>
        <item x="28"/>
        <item x="38"/>
        <item x="40"/>
        <item x="42"/>
        <item x="41"/>
        <item x="39"/>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4" outline="0" subtotalTop="0" showAll="0" includeNewItemsInFilter="1"/>
    <pivotField compact="0" outline="0" subtotalTop="0" showAll="0" includeNewItemsInFilter="1"/>
    <pivotField axis="axisCol" compact="0" outline="0" subtotalTop="0" showAll="0" includeNewItemsInFilter="1">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67" outline="0" subtotalTop="0" showAll="0" includeNewItemsInFilter="1"/>
    <pivotField compact="0" numFmtId="167" outline="0" subtotalTop="0" showAll="0" includeNewItemsInFilter="1"/>
    <pivotField dataField="1" compact="0" numFmtId="167" outline="0" subtotalTop="0" showAll="0" includeNewItemsInFilter="1"/>
  </pivotFields>
  <rowFields count="1">
    <field x="0"/>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rowItems>
  <colFields count="1">
    <field x="9"/>
  </colFields>
  <colItems count="5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colItems>
  <dataFields count="1">
    <dataField name="Sum of Average Relative" fld="18"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vasos.wrayesian.com/sites/show/867" TargetMode="External"/><Relationship Id="rId13" Type="http://schemas.openxmlformats.org/officeDocument/2006/relationships/hyperlink" Target="http://vasos.wrayesian.com/sites/show/874" TargetMode="External"/><Relationship Id="rId18" Type="http://schemas.openxmlformats.org/officeDocument/2006/relationships/hyperlink" Target="http://vasos.wrayesian.com/sites/show/934" TargetMode="External"/><Relationship Id="rId3" Type="http://schemas.openxmlformats.org/officeDocument/2006/relationships/hyperlink" Target="http://vasos.wrayesian.com/sites/show/871" TargetMode="External"/><Relationship Id="rId21" Type="http://schemas.openxmlformats.org/officeDocument/2006/relationships/printerSettings" Target="../printerSettings/printerSettings5.bin"/><Relationship Id="rId7" Type="http://schemas.openxmlformats.org/officeDocument/2006/relationships/hyperlink" Target="http://vasos.wrayesian.com/sites/show/868" TargetMode="External"/><Relationship Id="rId12" Type="http://schemas.openxmlformats.org/officeDocument/2006/relationships/hyperlink" Target="http://vasos.wrayesian.com/sites/show/863" TargetMode="External"/><Relationship Id="rId17" Type="http://schemas.openxmlformats.org/officeDocument/2006/relationships/hyperlink" Target="http://vasos.wrayesian.com/sites/show/933" TargetMode="External"/><Relationship Id="rId2" Type="http://schemas.openxmlformats.org/officeDocument/2006/relationships/hyperlink" Target="http://vasos.wrayesian.com/sites/show/873" TargetMode="External"/><Relationship Id="rId16" Type="http://schemas.openxmlformats.org/officeDocument/2006/relationships/hyperlink" Target="http://vasos.wrayesian.com/sites/show/932" TargetMode="External"/><Relationship Id="rId20" Type="http://schemas.openxmlformats.org/officeDocument/2006/relationships/hyperlink" Target="http://vasos.wrayesian.com/sites/show/935" TargetMode="External"/><Relationship Id="rId1" Type="http://schemas.openxmlformats.org/officeDocument/2006/relationships/hyperlink" Target="http://vasos.wrayesian.com/sites/show/869" TargetMode="External"/><Relationship Id="rId6" Type="http://schemas.openxmlformats.org/officeDocument/2006/relationships/hyperlink" Target="http://vasos.wrayesian.com/sites/show/902" TargetMode="External"/><Relationship Id="rId11" Type="http://schemas.openxmlformats.org/officeDocument/2006/relationships/hyperlink" Target="http://vasos.wrayesian.com/sites/show/864" TargetMode="External"/><Relationship Id="rId5" Type="http://schemas.openxmlformats.org/officeDocument/2006/relationships/hyperlink" Target="http://vasos.wrayesian.com/sites/show/870" TargetMode="External"/><Relationship Id="rId15" Type="http://schemas.openxmlformats.org/officeDocument/2006/relationships/hyperlink" Target="http://vasos.wrayesian.com/sites/show/931" TargetMode="External"/><Relationship Id="rId23" Type="http://schemas.openxmlformats.org/officeDocument/2006/relationships/comments" Target="../comments2.xml"/><Relationship Id="rId10" Type="http://schemas.openxmlformats.org/officeDocument/2006/relationships/hyperlink" Target="http://vasos.wrayesian.com/sites/show/865" TargetMode="External"/><Relationship Id="rId19" Type="http://schemas.openxmlformats.org/officeDocument/2006/relationships/hyperlink" Target="http://vasos.wrayesian.com/sites/show/826" TargetMode="External"/><Relationship Id="rId4" Type="http://schemas.openxmlformats.org/officeDocument/2006/relationships/hyperlink" Target="http://vasos.wrayesian.com/sites/show/872" TargetMode="External"/><Relationship Id="rId9" Type="http://schemas.openxmlformats.org/officeDocument/2006/relationships/hyperlink" Target="http://vasos.wrayesian.com/sites/show/866" TargetMode="External"/><Relationship Id="rId14" Type="http://schemas.openxmlformats.org/officeDocument/2006/relationships/hyperlink" Target="http://vasos.wrayesian.com/sites/show/903" TargetMode="External"/><Relationship Id="rId22"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9.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P29" sqref="P29"/>
    </sheetView>
  </sheetViews>
  <sheetFormatPr defaultRowHeight="12.75" x14ac:dyDescent="0.2"/>
  <sheetData/>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2"/>
  <sheetViews>
    <sheetView workbookViewId="0">
      <selection activeCell="M24" sqref="M24"/>
    </sheetView>
  </sheetViews>
  <sheetFormatPr defaultRowHeight="12.75" x14ac:dyDescent="0.2"/>
  <cols>
    <col min="1" max="1" width="26.28515625" bestFit="1" customWidth="1"/>
    <col min="2" max="2" width="23.5703125" bestFit="1" customWidth="1"/>
    <col min="3" max="3" width="12" bestFit="1" customWidth="1"/>
    <col min="4" max="4" width="25.28515625" bestFit="1" customWidth="1"/>
  </cols>
  <sheetData>
    <row r="1" spans="1:4" x14ac:dyDescent="0.2">
      <c r="A1" t="s">
        <v>37</v>
      </c>
      <c r="B1" t="s">
        <v>38</v>
      </c>
      <c r="C1" t="s">
        <v>0</v>
      </c>
      <c r="D1" t="s">
        <v>428</v>
      </c>
    </row>
    <row r="2" spans="1:4" x14ac:dyDescent="0.2">
      <c r="A2">
        <v>1</v>
      </c>
      <c r="B2" t="s">
        <v>97</v>
      </c>
      <c r="C2">
        <v>31.265984205134394</v>
      </c>
      <c r="D2" t="s">
        <v>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3:AY58"/>
  <sheetViews>
    <sheetView topLeftCell="AG28" workbookViewId="0">
      <selection activeCell="AM61" sqref="AM61"/>
    </sheetView>
  </sheetViews>
  <sheetFormatPr defaultRowHeight="12.75" x14ac:dyDescent="0.2"/>
  <cols>
    <col min="1" max="1" width="21.42578125" bestFit="1" customWidth="1"/>
    <col min="2" max="2" width="14.5703125" bestFit="1" customWidth="1"/>
    <col min="3" max="24" width="12" customWidth="1"/>
    <col min="25" max="25" width="5" customWidth="1"/>
    <col min="26" max="26" width="3" customWidth="1"/>
    <col min="27" max="27" width="12" customWidth="1"/>
    <col min="28" max="28" width="3" customWidth="1"/>
    <col min="29" max="31" width="12" customWidth="1"/>
    <col min="32" max="32" width="12" bestFit="1" customWidth="1"/>
    <col min="33" max="51" width="12" customWidth="1"/>
    <col min="52" max="52" width="12" bestFit="1" customWidth="1"/>
  </cols>
  <sheetData>
    <row r="3" spans="1:51" x14ac:dyDescent="0.2">
      <c r="A3" s="126" t="s">
        <v>494</v>
      </c>
      <c r="B3" s="126" t="s">
        <v>431</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5"/>
    </row>
    <row r="4" spans="1:51" x14ac:dyDescent="0.2">
      <c r="A4" s="126" t="s">
        <v>343</v>
      </c>
      <c r="B4" s="123">
        <v>1</v>
      </c>
      <c r="C4" s="127">
        <v>2</v>
      </c>
      <c r="D4" s="127">
        <v>3</v>
      </c>
      <c r="E4" s="127">
        <v>4</v>
      </c>
      <c r="F4" s="127">
        <v>5</v>
      </c>
      <c r="G4" s="127">
        <v>6</v>
      </c>
      <c r="H4" s="127">
        <v>7</v>
      </c>
      <c r="I4" s="127">
        <v>8</v>
      </c>
      <c r="J4" s="127">
        <v>9</v>
      </c>
      <c r="K4" s="127">
        <v>10</v>
      </c>
      <c r="L4" s="127">
        <v>11</v>
      </c>
      <c r="M4" s="127">
        <v>12</v>
      </c>
      <c r="N4" s="127">
        <v>13</v>
      </c>
      <c r="O4" s="127">
        <v>14</v>
      </c>
      <c r="P4" s="127">
        <v>15</v>
      </c>
      <c r="Q4" s="127">
        <v>16</v>
      </c>
      <c r="R4" s="127">
        <v>17</v>
      </c>
      <c r="S4" s="127">
        <v>18</v>
      </c>
      <c r="T4" s="127">
        <v>19</v>
      </c>
      <c r="U4" s="127">
        <v>20</v>
      </c>
      <c r="V4" s="127">
        <v>21</v>
      </c>
      <c r="W4" s="127">
        <v>22</v>
      </c>
      <c r="X4" s="127">
        <v>23</v>
      </c>
      <c r="Y4" s="127">
        <v>24</v>
      </c>
      <c r="Z4" s="127">
        <v>25</v>
      </c>
      <c r="AA4" s="127">
        <v>26</v>
      </c>
      <c r="AB4" s="127">
        <v>27</v>
      </c>
      <c r="AC4" s="127">
        <v>28</v>
      </c>
      <c r="AD4" s="127">
        <v>29</v>
      </c>
      <c r="AE4" s="127">
        <v>30</v>
      </c>
      <c r="AF4" s="127">
        <v>31</v>
      </c>
      <c r="AG4" s="127">
        <v>32</v>
      </c>
      <c r="AH4" s="127">
        <v>33</v>
      </c>
      <c r="AI4" s="127">
        <v>34</v>
      </c>
      <c r="AJ4" s="127">
        <v>35</v>
      </c>
      <c r="AK4" s="127">
        <v>36</v>
      </c>
      <c r="AL4" s="127">
        <v>37</v>
      </c>
      <c r="AM4" s="127">
        <v>38</v>
      </c>
      <c r="AN4" s="127">
        <v>39</v>
      </c>
      <c r="AO4" s="127">
        <v>40</v>
      </c>
      <c r="AP4" s="127">
        <v>41</v>
      </c>
      <c r="AQ4" s="127">
        <v>42</v>
      </c>
      <c r="AR4" s="127">
        <v>43</v>
      </c>
      <c r="AS4" s="127">
        <v>44</v>
      </c>
      <c r="AT4" s="127">
        <v>45</v>
      </c>
      <c r="AU4" s="127">
        <v>46</v>
      </c>
      <c r="AV4" s="127">
        <v>47</v>
      </c>
      <c r="AW4" s="127">
        <v>48</v>
      </c>
      <c r="AX4" s="127">
        <v>49</v>
      </c>
      <c r="AY4" s="133">
        <v>50</v>
      </c>
    </row>
    <row r="5" spans="1:51" x14ac:dyDescent="0.2">
      <c r="A5" s="123">
        <v>1</v>
      </c>
      <c r="B5" s="129"/>
      <c r="C5" s="130"/>
      <c r="D5" s="130"/>
      <c r="E5" s="130"/>
      <c r="F5" s="130">
        <v>65.833333333333343</v>
      </c>
      <c r="G5" s="130">
        <v>65.833333333333343</v>
      </c>
      <c r="H5" s="130">
        <v>57.5</v>
      </c>
      <c r="I5" s="130">
        <v>57.5</v>
      </c>
      <c r="J5" s="130">
        <v>53.333333333333336</v>
      </c>
      <c r="K5" s="130">
        <v>42.5</v>
      </c>
      <c r="L5" s="130"/>
      <c r="M5" s="130"/>
      <c r="N5" s="130">
        <v>137.5</v>
      </c>
      <c r="O5" s="130">
        <v>48.333333333333336</v>
      </c>
      <c r="P5" s="130">
        <v>128.33333333333331</v>
      </c>
      <c r="Q5" s="130"/>
      <c r="R5" s="130">
        <v>135.83333333333334</v>
      </c>
      <c r="S5" s="130">
        <v>75</v>
      </c>
      <c r="T5" s="130">
        <v>65.833333333333343</v>
      </c>
      <c r="U5" s="130"/>
      <c r="V5" s="130">
        <v>133.33333333333331</v>
      </c>
      <c r="W5" s="130">
        <v>70.833333333333343</v>
      </c>
      <c r="X5" s="130">
        <v>116.66666666666667</v>
      </c>
      <c r="Y5" s="130"/>
      <c r="Z5" s="130"/>
      <c r="AA5" s="130"/>
      <c r="AB5" s="130"/>
      <c r="AC5" s="130"/>
      <c r="AD5" s="130">
        <v>44.623780235928862</v>
      </c>
      <c r="AE5" s="130">
        <v>48.290420356459954</v>
      </c>
      <c r="AF5" s="130"/>
      <c r="AG5" s="130"/>
      <c r="AH5" s="130">
        <v>54.015000498621603</v>
      </c>
      <c r="AI5" s="130"/>
      <c r="AJ5" s="130"/>
      <c r="AK5" s="130"/>
      <c r="AL5" s="130"/>
      <c r="AM5" s="130"/>
      <c r="AN5" s="130"/>
      <c r="AO5" s="130"/>
      <c r="AP5" s="130"/>
      <c r="AQ5" s="130"/>
      <c r="AR5" s="130"/>
      <c r="AS5" s="130"/>
      <c r="AT5" s="130"/>
      <c r="AU5" s="130"/>
      <c r="AV5" s="130"/>
      <c r="AW5" s="130"/>
      <c r="AX5" s="130"/>
      <c r="AY5" s="134"/>
    </row>
    <row r="6" spans="1:51" x14ac:dyDescent="0.2">
      <c r="A6" s="128">
        <v>2</v>
      </c>
      <c r="B6" s="131"/>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v>76.587608685431363</v>
      </c>
      <c r="AE6" s="132">
        <v>46.567462459580142</v>
      </c>
      <c r="AF6" s="132"/>
      <c r="AG6" s="132">
        <v>56.262774527828597</v>
      </c>
      <c r="AH6" s="132"/>
      <c r="AI6" s="132">
        <v>65.502136905788916</v>
      </c>
      <c r="AJ6" s="132"/>
      <c r="AK6" s="132">
        <v>70.787211002874173</v>
      </c>
      <c r="AL6" s="132"/>
      <c r="AM6" s="132"/>
      <c r="AN6" s="132"/>
      <c r="AO6" s="132"/>
      <c r="AP6" s="132"/>
      <c r="AQ6" s="132"/>
      <c r="AR6" s="132"/>
      <c r="AS6" s="132"/>
      <c r="AT6" s="132"/>
      <c r="AU6" s="132"/>
      <c r="AV6" s="132"/>
      <c r="AW6" s="132"/>
      <c r="AX6" s="132"/>
      <c r="AY6" s="135"/>
    </row>
    <row r="7" spans="1:51" x14ac:dyDescent="0.2">
      <c r="A7" s="128">
        <v>3</v>
      </c>
      <c r="B7" s="131"/>
      <c r="C7" s="132"/>
      <c r="D7" s="132"/>
      <c r="E7" s="132"/>
      <c r="F7" s="132">
        <v>62.5</v>
      </c>
      <c r="G7" s="132">
        <v>61.666666666666664</v>
      </c>
      <c r="H7" s="132"/>
      <c r="I7" s="132"/>
      <c r="J7" s="132">
        <v>57.5</v>
      </c>
      <c r="K7" s="132"/>
      <c r="L7" s="132"/>
      <c r="M7" s="132"/>
      <c r="N7" s="132">
        <v>45</v>
      </c>
      <c r="O7" s="132"/>
      <c r="P7" s="132"/>
      <c r="Q7" s="132"/>
      <c r="R7" s="132"/>
      <c r="S7" s="132">
        <v>61.666666666666664</v>
      </c>
      <c r="T7" s="132"/>
      <c r="U7" s="132"/>
      <c r="V7" s="132">
        <v>91.666666666666657</v>
      </c>
      <c r="W7" s="132"/>
      <c r="X7" s="132"/>
      <c r="Y7" s="132"/>
      <c r="Z7" s="132"/>
      <c r="AA7" s="132"/>
      <c r="AB7" s="132"/>
      <c r="AC7" s="132"/>
      <c r="AD7" s="132"/>
      <c r="AE7" s="132">
        <v>36.413285156351193</v>
      </c>
      <c r="AF7" s="132"/>
      <c r="AG7" s="132"/>
      <c r="AH7" s="132">
        <v>62.068308704092814</v>
      </c>
      <c r="AI7" s="132">
        <v>60.259779449628454</v>
      </c>
      <c r="AJ7" s="132"/>
      <c r="AK7" s="132"/>
      <c r="AL7" s="132">
        <v>46.385445851120096</v>
      </c>
      <c r="AM7" s="132"/>
      <c r="AN7" s="132"/>
      <c r="AO7" s="132"/>
      <c r="AP7" s="132"/>
      <c r="AQ7" s="132"/>
      <c r="AR7" s="132">
        <v>91.666666666666671</v>
      </c>
      <c r="AS7" s="132"/>
      <c r="AT7" s="132"/>
      <c r="AU7" s="132">
        <v>66.666666666666671</v>
      </c>
      <c r="AV7" s="132"/>
      <c r="AW7" s="132"/>
      <c r="AX7" s="132"/>
      <c r="AY7" s="135"/>
    </row>
    <row r="8" spans="1:51" x14ac:dyDescent="0.2">
      <c r="A8" s="128">
        <v>4</v>
      </c>
      <c r="B8" s="131">
        <v>60</v>
      </c>
      <c r="C8" s="132">
        <v>65.833333333333343</v>
      </c>
      <c r="D8" s="132">
        <v>65.833333333333343</v>
      </c>
      <c r="E8" s="132">
        <v>48.333333333333336</v>
      </c>
      <c r="F8" s="132">
        <v>46.666666666666664</v>
      </c>
      <c r="G8" s="132">
        <v>65</v>
      </c>
      <c r="H8" s="132">
        <v>53.333333333333336</v>
      </c>
      <c r="I8" s="132"/>
      <c r="J8" s="132">
        <v>55.833333333333336</v>
      </c>
      <c r="K8" s="132">
        <v>57.5</v>
      </c>
      <c r="L8" s="132"/>
      <c r="M8" s="132">
        <v>49.166666666666671</v>
      </c>
      <c r="N8" s="132">
        <v>62.5</v>
      </c>
      <c r="O8" s="132">
        <v>66.666666666666657</v>
      </c>
      <c r="P8" s="132">
        <v>70.833333333333343</v>
      </c>
      <c r="Q8" s="132"/>
      <c r="R8" s="132">
        <v>44.166666666666671</v>
      </c>
      <c r="S8" s="132">
        <v>57.5</v>
      </c>
      <c r="T8" s="132">
        <v>56.666666666666664</v>
      </c>
      <c r="U8" s="132">
        <v>65.833333333333343</v>
      </c>
      <c r="V8" s="132">
        <v>35.833333333333329</v>
      </c>
      <c r="W8" s="132">
        <v>49.166666666666671</v>
      </c>
      <c r="X8" s="132">
        <v>35</v>
      </c>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5"/>
    </row>
    <row r="9" spans="1:51" x14ac:dyDescent="0.2">
      <c r="A9" s="128">
        <v>5</v>
      </c>
      <c r="B9" s="131"/>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v>52.106685112869982</v>
      </c>
      <c r="AE9" s="132">
        <v>61.613800577216665</v>
      </c>
      <c r="AF9" s="132"/>
      <c r="AG9" s="132">
        <v>58.599170873335353</v>
      </c>
      <c r="AH9" s="132"/>
      <c r="AI9" s="132">
        <v>71.676841343336832</v>
      </c>
      <c r="AJ9" s="132"/>
      <c r="AK9" s="132">
        <v>70.107510644479703</v>
      </c>
      <c r="AL9" s="132"/>
      <c r="AM9" s="132"/>
      <c r="AN9" s="132"/>
      <c r="AO9" s="132"/>
      <c r="AP9" s="132"/>
      <c r="AQ9" s="132"/>
      <c r="AR9" s="132"/>
      <c r="AS9" s="132"/>
      <c r="AT9" s="132"/>
      <c r="AU9" s="132"/>
      <c r="AV9" s="132"/>
      <c r="AW9" s="132"/>
      <c r="AX9" s="132"/>
      <c r="AY9" s="135"/>
    </row>
    <row r="10" spans="1:51" x14ac:dyDescent="0.2">
      <c r="A10" s="128">
        <v>6</v>
      </c>
      <c r="B10" s="131"/>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v>46.480457864475838</v>
      </c>
      <c r="AF10" s="132"/>
      <c r="AG10" s="132"/>
      <c r="AH10" s="132">
        <v>40.654695189808493</v>
      </c>
      <c r="AI10" s="132"/>
      <c r="AJ10" s="132"/>
      <c r="AK10" s="132"/>
      <c r="AL10" s="132">
        <v>41.604695814893013</v>
      </c>
      <c r="AM10" s="132"/>
      <c r="AN10" s="132"/>
      <c r="AO10" s="132"/>
      <c r="AP10" s="132"/>
      <c r="AQ10" s="132">
        <v>83.333333333333329</v>
      </c>
      <c r="AR10" s="132"/>
      <c r="AS10" s="132"/>
      <c r="AT10" s="132"/>
      <c r="AU10" s="132"/>
      <c r="AV10" s="132"/>
      <c r="AW10" s="132"/>
      <c r="AX10" s="132"/>
      <c r="AY10" s="135"/>
    </row>
    <row r="11" spans="1:51" x14ac:dyDescent="0.2">
      <c r="A11" s="128">
        <v>7</v>
      </c>
      <c r="B11" s="131"/>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v>71.388583629458893</v>
      </c>
      <c r="AK11" s="132"/>
      <c r="AL11" s="132"/>
      <c r="AM11" s="132"/>
      <c r="AN11" s="132"/>
      <c r="AO11" s="132"/>
      <c r="AP11" s="132"/>
      <c r="AQ11" s="132"/>
      <c r="AR11" s="132"/>
      <c r="AS11" s="132"/>
      <c r="AT11" s="132"/>
      <c r="AU11" s="132"/>
      <c r="AV11" s="132"/>
      <c r="AW11" s="132"/>
      <c r="AX11" s="132"/>
      <c r="AY11" s="135"/>
    </row>
    <row r="12" spans="1:51" x14ac:dyDescent="0.2">
      <c r="A12" s="128">
        <v>8</v>
      </c>
      <c r="B12" s="131">
        <v>66.666666666666657</v>
      </c>
      <c r="C12" s="132">
        <v>49.166666666666671</v>
      </c>
      <c r="D12" s="132">
        <v>22.5</v>
      </c>
      <c r="E12" s="132"/>
      <c r="F12" s="132">
        <v>13.333333333333334</v>
      </c>
      <c r="G12" s="132">
        <v>13.333333333333334</v>
      </c>
      <c r="H12" s="132">
        <v>26.666666666666668</v>
      </c>
      <c r="I12" s="132"/>
      <c r="J12" s="132">
        <v>27.5</v>
      </c>
      <c r="K12" s="132"/>
      <c r="L12" s="132">
        <v>27.5</v>
      </c>
      <c r="M12" s="132"/>
      <c r="N12" s="132">
        <v>17.5</v>
      </c>
      <c r="O12" s="132"/>
      <c r="P12" s="132">
        <v>30</v>
      </c>
      <c r="Q12" s="132"/>
      <c r="R12" s="132">
        <v>27.5</v>
      </c>
      <c r="S12" s="132">
        <v>32.5</v>
      </c>
      <c r="T12" s="132">
        <v>22.5</v>
      </c>
      <c r="U12" s="132">
        <v>34.166666666666671</v>
      </c>
      <c r="V12" s="132">
        <v>13.333333333333334</v>
      </c>
      <c r="W12" s="132">
        <v>18.333333333333336</v>
      </c>
      <c r="X12" s="132"/>
      <c r="Y12" s="132"/>
      <c r="Z12" s="132"/>
      <c r="AA12" s="132">
        <v>80</v>
      </c>
      <c r="AB12" s="132"/>
      <c r="AC12" s="132"/>
      <c r="AD12" s="132">
        <v>48.297334814392137</v>
      </c>
      <c r="AE12" s="132">
        <v>54.461182010509617</v>
      </c>
      <c r="AF12" s="132"/>
      <c r="AG12" s="132"/>
      <c r="AH12" s="132"/>
      <c r="AI12" s="132"/>
      <c r="AJ12" s="132"/>
      <c r="AK12" s="132"/>
      <c r="AL12" s="132"/>
      <c r="AM12" s="132"/>
      <c r="AN12" s="132"/>
      <c r="AO12" s="132"/>
      <c r="AP12" s="132"/>
      <c r="AQ12" s="132"/>
      <c r="AR12" s="132"/>
      <c r="AS12" s="132"/>
      <c r="AT12" s="132"/>
      <c r="AU12" s="132"/>
      <c r="AV12" s="132"/>
      <c r="AW12" s="132"/>
      <c r="AX12" s="132"/>
      <c r="AY12" s="135"/>
    </row>
    <row r="13" spans="1:51" x14ac:dyDescent="0.2">
      <c r="A13" s="128">
        <v>9</v>
      </c>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v>72.406914657106782</v>
      </c>
      <c r="AK13" s="132"/>
      <c r="AL13" s="132"/>
      <c r="AM13" s="132"/>
      <c r="AN13" s="132"/>
      <c r="AO13" s="132"/>
      <c r="AP13" s="132"/>
      <c r="AQ13" s="132"/>
      <c r="AR13" s="132"/>
      <c r="AS13" s="132"/>
      <c r="AT13" s="132"/>
      <c r="AU13" s="132"/>
      <c r="AV13" s="132"/>
      <c r="AW13" s="132"/>
      <c r="AX13" s="132"/>
      <c r="AY13" s="135"/>
    </row>
    <row r="14" spans="1:51" x14ac:dyDescent="0.2">
      <c r="A14" s="128">
        <v>10</v>
      </c>
      <c r="B14" s="131"/>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v>58.333333333333336</v>
      </c>
      <c r="AQ14" s="132"/>
      <c r="AR14" s="132">
        <v>66.666666666666671</v>
      </c>
      <c r="AS14" s="132"/>
      <c r="AT14" s="132">
        <v>75</v>
      </c>
      <c r="AU14" s="132">
        <v>66.666666666666671</v>
      </c>
      <c r="AV14" s="132"/>
      <c r="AW14" s="132">
        <v>66.666666666666671</v>
      </c>
      <c r="AX14" s="132">
        <v>75</v>
      </c>
      <c r="AY14" s="135">
        <v>58.333333333333336</v>
      </c>
    </row>
    <row r="15" spans="1:51" x14ac:dyDescent="0.2">
      <c r="A15" s="128">
        <v>11</v>
      </c>
      <c r="B15" s="131"/>
      <c r="C15" s="132"/>
      <c r="D15" s="132">
        <v>48.333333333333336</v>
      </c>
      <c r="E15" s="132"/>
      <c r="F15" s="132">
        <v>65.833333333333343</v>
      </c>
      <c r="G15" s="132">
        <v>61.666666666666664</v>
      </c>
      <c r="H15" s="132"/>
      <c r="I15" s="132"/>
      <c r="J15" s="132">
        <v>61.666666666666664</v>
      </c>
      <c r="K15" s="132">
        <v>40</v>
      </c>
      <c r="L15" s="132">
        <v>44.166666666666671</v>
      </c>
      <c r="M15" s="132"/>
      <c r="N15" s="132">
        <v>56.666666666666664</v>
      </c>
      <c r="O15" s="132">
        <v>57.5</v>
      </c>
      <c r="P15" s="132">
        <v>65.833333333333343</v>
      </c>
      <c r="Q15" s="132"/>
      <c r="R15" s="132">
        <v>70</v>
      </c>
      <c r="S15" s="132">
        <v>70</v>
      </c>
      <c r="T15" s="132"/>
      <c r="U15" s="132"/>
      <c r="V15" s="132">
        <v>75</v>
      </c>
      <c r="W15" s="132"/>
      <c r="X15" s="132">
        <v>62.5</v>
      </c>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5"/>
    </row>
    <row r="16" spans="1:51" x14ac:dyDescent="0.2">
      <c r="A16" s="128">
        <v>12</v>
      </c>
      <c r="B16" s="131"/>
      <c r="C16" s="132"/>
      <c r="D16" s="132">
        <v>40</v>
      </c>
      <c r="E16" s="132"/>
      <c r="F16" s="132">
        <v>58.333333333333336</v>
      </c>
      <c r="G16" s="132">
        <v>50</v>
      </c>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v>57.61966234448208</v>
      </c>
      <c r="AE16" s="132">
        <v>70.682233161874265</v>
      </c>
      <c r="AF16" s="132"/>
      <c r="AG16" s="132">
        <v>63.502103685430505</v>
      </c>
      <c r="AH16" s="132"/>
      <c r="AI16" s="132"/>
      <c r="AJ16" s="132"/>
      <c r="AK16" s="132"/>
      <c r="AL16" s="132"/>
      <c r="AM16" s="132"/>
      <c r="AN16" s="132"/>
      <c r="AO16" s="132"/>
      <c r="AP16" s="132"/>
      <c r="AQ16" s="132"/>
      <c r="AR16" s="132"/>
      <c r="AS16" s="132"/>
      <c r="AT16" s="132"/>
      <c r="AU16" s="132"/>
      <c r="AV16" s="132"/>
      <c r="AW16" s="132"/>
      <c r="AX16" s="132"/>
      <c r="AY16" s="135"/>
    </row>
    <row r="17" spans="1:51" x14ac:dyDescent="0.2">
      <c r="A17" s="128">
        <v>13</v>
      </c>
      <c r="B17" s="131">
        <v>40</v>
      </c>
      <c r="C17" s="132">
        <v>65.833333333333343</v>
      </c>
      <c r="D17" s="132">
        <v>75</v>
      </c>
      <c r="E17" s="132"/>
      <c r="F17" s="132">
        <v>44.166666666666664</v>
      </c>
      <c r="G17" s="132">
        <v>34.166666666666671</v>
      </c>
      <c r="H17" s="132">
        <v>40</v>
      </c>
      <c r="I17" s="132"/>
      <c r="J17" s="132">
        <v>40</v>
      </c>
      <c r="K17" s="132">
        <v>58.333333333333336</v>
      </c>
      <c r="L17" s="132">
        <v>80.833333333333343</v>
      </c>
      <c r="M17" s="132">
        <v>21.666666666666668</v>
      </c>
      <c r="N17" s="132">
        <v>58.333333333333336</v>
      </c>
      <c r="O17" s="132">
        <v>65.833333333333343</v>
      </c>
      <c r="P17" s="132">
        <v>75.833333333333343</v>
      </c>
      <c r="Q17" s="132"/>
      <c r="R17" s="132">
        <v>30.833333333333332</v>
      </c>
      <c r="S17" s="132">
        <v>65.833333333333343</v>
      </c>
      <c r="T17" s="132">
        <v>48.333333333333336</v>
      </c>
      <c r="U17" s="132">
        <v>52.5</v>
      </c>
      <c r="V17" s="132">
        <v>52.5</v>
      </c>
      <c r="W17" s="132">
        <v>52.5</v>
      </c>
      <c r="X17" s="132">
        <v>57.5</v>
      </c>
      <c r="Y17" s="132"/>
      <c r="Z17" s="132">
        <v>35</v>
      </c>
      <c r="AA17" s="132"/>
      <c r="AB17" s="132"/>
      <c r="AC17" s="132">
        <v>51.666666666666664</v>
      </c>
      <c r="AD17" s="132"/>
      <c r="AE17" s="132"/>
      <c r="AF17" s="132"/>
      <c r="AG17" s="132"/>
      <c r="AH17" s="132"/>
      <c r="AI17" s="132"/>
      <c r="AJ17" s="132"/>
      <c r="AK17" s="132"/>
      <c r="AL17" s="132"/>
      <c r="AM17" s="132"/>
      <c r="AN17" s="132"/>
      <c r="AO17" s="132"/>
      <c r="AP17" s="132"/>
      <c r="AQ17" s="132"/>
      <c r="AR17" s="132">
        <v>58.333333333333336</v>
      </c>
      <c r="AS17" s="132"/>
      <c r="AT17" s="132"/>
      <c r="AU17" s="132"/>
      <c r="AV17" s="132">
        <v>75</v>
      </c>
      <c r="AW17" s="132"/>
      <c r="AX17" s="132"/>
      <c r="AY17" s="135"/>
    </row>
    <row r="18" spans="1:51" x14ac:dyDescent="0.2">
      <c r="A18" s="128">
        <v>14</v>
      </c>
      <c r="B18" s="131"/>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v>100</v>
      </c>
      <c r="AR18" s="132"/>
      <c r="AS18" s="132"/>
      <c r="AT18" s="132">
        <v>100</v>
      </c>
      <c r="AU18" s="132">
        <v>75</v>
      </c>
      <c r="AV18" s="132">
        <v>100</v>
      </c>
      <c r="AW18" s="132"/>
      <c r="AX18" s="132">
        <v>83.333333333333329</v>
      </c>
      <c r="AY18" s="135">
        <v>75</v>
      </c>
    </row>
    <row r="19" spans="1:51" x14ac:dyDescent="0.2">
      <c r="A19" s="128">
        <v>16</v>
      </c>
      <c r="B19" s="131"/>
      <c r="C19" s="132"/>
      <c r="D19" s="132"/>
      <c r="E19" s="132"/>
      <c r="F19" s="132"/>
      <c r="G19" s="132"/>
      <c r="H19" s="132"/>
      <c r="I19" s="132"/>
      <c r="J19" s="132"/>
      <c r="K19" s="132">
        <v>56.666666666666664</v>
      </c>
      <c r="L19" s="132">
        <v>90</v>
      </c>
      <c r="M19" s="132"/>
      <c r="N19" s="132">
        <v>67.5</v>
      </c>
      <c r="O19" s="132">
        <v>76.666666666666671</v>
      </c>
      <c r="P19" s="132">
        <v>43.333333333333336</v>
      </c>
      <c r="Q19" s="132">
        <v>56.666666666666664</v>
      </c>
      <c r="R19" s="132">
        <v>66.666666666666657</v>
      </c>
      <c r="S19" s="132">
        <v>62.5</v>
      </c>
      <c r="T19" s="132">
        <v>66.666666666666657</v>
      </c>
      <c r="U19" s="132"/>
      <c r="V19" s="132">
        <v>70.833333333333343</v>
      </c>
      <c r="W19" s="132">
        <v>65.833333333333343</v>
      </c>
      <c r="X19" s="132"/>
      <c r="Y19" s="132">
        <v>67.5</v>
      </c>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5"/>
    </row>
    <row r="20" spans="1:51" x14ac:dyDescent="0.2">
      <c r="A20" s="128">
        <v>17</v>
      </c>
      <c r="B20" s="131">
        <v>61.666666666666664</v>
      </c>
      <c r="C20" s="132">
        <v>70.833333333333343</v>
      </c>
      <c r="D20" s="132">
        <v>75.833333333333343</v>
      </c>
      <c r="E20" s="132"/>
      <c r="F20" s="132">
        <v>39.166666666666671</v>
      </c>
      <c r="G20" s="132">
        <v>70.833333333333343</v>
      </c>
      <c r="H20" s="132">
        <v>75</v>
      </c>
      <c r="I20" s="132">
        <v>68.333333333333343</v>
      </c>
      <c r="J20" s="132">
        <v>60</v>
      </c>
      <c r="K20" s="132">
        <v>67.5</v>
      </c>
      <c r="L20" s="132">
        <v>75.833333333333343</v>
      </c>
      <c r="M20" s="132">
        <v>70.833333333333343</v>
      </c>
      <c r="N20" s="132">
        <v>62.5</v>
      </c>
      <c r="O20" s="132">
        <v>143.33333333333331</v>
      </c>
      <c r="P20" s="132">
        <v>75.833333333333343</v>
      </c>
      <c r="Q20" s="132">
        <v>43.333333333333336</v>
      </c>
      <c r="R20" s="132">
        <v>139.16666666666669</v>
      </c>
      <c r="S20" s="132">
        <v>142.5</v>
      </c>
      <c r="T20" s="132">
        <v>68.333333333333343</v>
      </c>
      <c r="U20" s="132">
        <v>86.666666666666671</v>
      </c>
      <c r="V20" s="132">
        <v>61.666666666666664</v>
      </c>
      <c r="W20" s="132">
        <v>57.5</v>
      </c>
      <c r="X20" s="132">
        <v>65.833333333333343</v>
      </c>
      <c r="Y20" s="132"/>
      <c r="Z20" s="132"/>
      <c r="AA20" s="132">
        <v>70</v>
      </c>
      <c r="AB20" s="132">
        <v>75</v>
      </c>
      <c r="AC20" s="132"/>
      <c r="AD20" s="132">
        <v>28.750391957784998</v>
      </c>
      <c r="AE20" s="132">
        <v>69.214862616742664</v>
      </c>
      <c r="AF20" s="132"/>
      <c r="AG20" s="132">
        <v>63.942066603822667</v>
      </c>
      <c r="AH20" s="132"/>
      <c r="AI20" s="132">
        <v>59.166934193653162</v>
      </c>
      <c r="AJ20" s="132"/>
      <c r="AK20" s="132"/>
      <c r="AL20" s="132">
        <v>58.753199481239577</v>
      </c>
      <c r="AM20" s="132"/>
      <c r="AN20" s="132"/>
      <c r="AO20" s="132"/>
      <c r="AP20" s="132">
        <v>100</v>
      </c>
      <c r="AQ20" s="132"/>
      <c r="AR20" s="132">
        <v>66.666666666666671</v>
      </c>
      <c r="AS20" s="132"/>
      <c r="AT20" s="132">
        <v>83.333333333333329</v>
      </c>
      <c r="AU20" s="132">
        <v>75</v>
      </c>
      <c r="AV20" s="132">
        <v>83.333333333333329</v>
      </c>
      <c r="AW20" s="132">
        <v>91.666666666666671</v>
      </c>
      <c r="AX20" s="132">
        <v>91.666666666666671</v>
      </c>
      <c r="AY20" s="135">
        <v>91.666666666666671</v>
      </c>
    </row>
    <row r="21" spans="1:51" x14ac:dyDescent="0.2">
      <c r="A21" s="128">
        <v>19</v>
      </c>
      <c r="B21" s="131"/>
      <c r="C21" s="132"/>
      <c r="D21" s="132"/>
      <c r="E21" s="132"/>
      <c r="F21" s="132"/>
      <c r="G21" s="132"/>
      <c r="H21" s="132"/>
      <c r="I21" s="132"/>
      <c r="J21" s="132"/>
      <c r="K21" s="132"/>
      <c r="L21" s="132"/>
      <c r="M21" s="132"/>
      <c r="N21" s="132"/>
      <c r="O21" s="132">
        <v>80</v>
      </c>
      <c r="P21" s="132"/>
      <c r="Q21" s="132"/>
      <c r="R21" s="132">
        <v>43.333333333333336</v>
      </c>
      <c r="S21" s="132">
        <v>66.666666666666671</v>
      </c>
      <c r="T21" s="132"/>
      <c r="U21" s="132">
        <v>70</v>
      </c>
      <c r="V21" s="132">
        <v>53.333333333333336</v>
      </c>
      <c r="W21" s="132"/>
      <c r="X21" s="132"/>
      <c r="Y21" s="132"/>
      <c r="Z21" s="132"/>
      <c r="AA21" s="132"/>
      <c r="AB21" s="132"/>
      <c r="AC21" s="132"/>
      <c r="AD21" s="132">
        <v>30.961752364579944</v>
      </c>
      <c r="AE21" s="132">
        <v>48.090392330873868</v>
      </c>
      <c r="AF21" s="132"/>
      <c r="AG21" s="132">
        <v>64.499024225567481</v>
      </c>
      <c r="AH21" s="132"/>
      <c r="AI21" s="132">
        <v>41.454911939739844</v>
      </c>
      <c r="AJ21" s="132"/>
      <c r="AK21" s="132"/>
      <c r="AL21" s="132"/>
      <c r="AM21" s="132"/>
      <c r="AN21" s="132"/>
      <c r="AO21" s="132"/>
      <c r="AP21" s="132"/>
      <c r="AQ21" s="132"/>
      <c r="AR21" s="132"/>
      <c r="AS21" s="132"/>
      <c r="AT21" s="132"/>
      <c r="AU21" s="132"/>
      <c r="AV21" s="132"/>
      <c r="AW21" s="132"/>
      <c r="AX21" s="132"/>
      <c r="AY21" s="135"/>
    </row>
    <row r="22" spans="1:51" x14ac:dyDescent="0.2">
      <c r="A22" s="128">
        <v>21</v>
      </c>
      <c r="B22" s="131"/>
      <c r="C22" s="132"/>
      <c r="D22" s="132"/>
      <c r="E22" s="132"/>
      <c r="F22" s="132"/>
      <c r="G22" s="132"/>
      <c r="H22" s="132"/>
      <c r="I22" s="132"/>
      <c r="J22" s="132"/>
      <c r="K22" s="132"/>
      <c r="L22" s="132"/>
      <c r="M22" s="132"/>
      <c r="N22" s="132"/>
      <c r="O22" s="132">
        <v>76.666666666666671</v>
      </c>
      <c r="P22" s="132"/>
      <c r="Q22" s="132"/>
      <c r="R22" s="132">
        <v>60</v>
      </c>
      <c r="S22" s="132">
        <v>60</v>
      </c>
      <c r="T22" s="132"/>
      <c r="U22" s="132">
        <v>56.666666666666664</v>
      </c>
      <c r="V22" s="132"/>
      <c r="W22" s="132"/>
      <c r="X22" s="132"/>
      <c r="Y22" s="132"/>
      <c r="Z22" s="132"/>
      <c r="AA22" s="132"/>
      <c r="AB22" s="132"/>
      <c r="AC22" s="132"/>
      <c r="AD22" s="132">
        <v>32.533392491152156</v>
      </c>
      <c r="AE22" s="132">
        <v>59.082402491927496</v>
      </c>
      <c r="AF22" s="132"/>
      <c r="AG22" s="132">
        <v>40.494200393842149</v>
      </c>
      <c r="AH22" s="132"/>
      <c r="AI22" s="132"/>
      <c r="AJ22" s="132"/>
      <c r="AK22" s="132"/>
      <c r="AL22" s="132"/>
      <c r="AM22" s="132"/>
      <c r="AN22" s="132"/>
      <c r="AO22" s="132"/>
      <c r="AP22" s="132"/>
      <c r="AQ22" s="132"/>
      <c r="AR22" s="132"/>
      <c r="AS22" s="132"/>
      <c r="AT22" s="132"/>
      <c r="AU22" s="132"/>
      <c r="AV22" s="132"/>
      <c r="AW22" s="132"/>
      <c r="AX22" s="132"/>
      <c r="AY22" s="135"/>
    </row>
    <row r="23" spans="1:51" x14ac:dyDescent="0.2">
      <c r="A23" s="128">
        <v>22</v>
      </c>
      <c r="B23" s="131"/>
      <c r="C23" s="132"/>
      <c r="D23" s="132"/>
      <c r="E23" s="132"/>
      <c r="F23" s="132"/>
      <c r="G23" s="132"/>
      <c r="H23" s="132"/>
      <c r="I23" s="132"/>
      <c r="J23" s="132"/>
      <c r="K23" s="132"/>
      <c r="L23" s="132"/>
      <c r="M23" s="132"/>
      <c r="N23" s="132"/>
      <c r="O23" s="132">
        <v>53.333333333333336</v>
      </c>
      <c r="P23" s="132"/>
      <c r="Q23" s="132"/>
      <c r="R23" s="132">
        <v>33.333333333333336</v>
      </c>
      <c r="S23" s="132">
        <v>36.666666666666664</v>
      </c>
      <c r="T23" s="132"/>
      <c r="U23" s="132">
        <v>50</v>
      </c>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5"/>
    </row>
    <row r="24" spans="1:51" x14ac:dyDescent="0.2">
      <c r="A24" s="128">
        <v>23</v>
      </c>
      <c r="B24" s="131"/>
      <c r="C24" s="132"/>
      <c r="D24" s="132"/>
      <c r="E24" s="132"/>
      <c r="F24" s="132"/>
      <c r="G24" s="132"/>
      <c r="H24" s="132"/>
      <c r="I24" s="132"/>
      <c r="J24" s="132"/>
      <c r="K24" s="132"/>
      <c r="L24" s="132"/>
      <c r="M24" s="132"/>
      <c r="N24" s="132"/>
      <c r="O24" s="132"/>
      <c r="P24" s="132"/>
      <c r="Q24" s="132"/>
      <c r="R24" s="132"/>
      <c r="S24" s="132"/>
      <c r="T24" s="132"/>
      <c r="U24" s="132"/>
      <c r="V24" s="132">
        <v>70.833333333333343</v>
      </c>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5"/>
    </row>
    <row r="25" spans="1:51" x14ac:dyDescent="0.2">
      <c r="A25" s="128">
        <v>24</v>
      </c>
      <c r="B25" s="131">
        <v>102.5</v>
      </c>
      <c r="C25" s="132">
        <v>85</v>
      </c>
      <c r="D25" s="132">
        <v>70</v>
      </c>
      <c r="E25" s="132"/>
      <c r="F25" s="132">
        <v>80</v>
      </c>
      <c r="G25" s="132">
        <v>82.5</v>
      </c>
      <c r="H25" s="132">
        <v>71.666666666666671</v>
      </c>
      <c r="I25" s="132"/>
      <c r="J25" s="132">
        <v>42.5</v>
      </c>
      <c r="K25" s="132">
        <v>65.833333333333329</v>
      </c>
      <c r="L25" s="132">
        <v>51.666666666666671</v>
      </c>
      <c r="M25" s="132"/>
      <c r="N25" s="132">
        <v>47.5</v>
      </c>
      <c r="O25" s="132">
        <v>125.83333333333333</v>
      </c>
      <c r="P25" s="132">
        <v>67.5</v>
      </c>
      <c r="Q25" s="132"/>
      <c r="R25" s="132">
        <v>165</v>
      </c>
      <c r="S25" s="132">
        <v>173.33333333333334</v>
      </c>
      <c r="T25" s="132">
        <v>82.5</v>
      </c>
      <c r="U25" s="132">
        <v>46.666666666666664</v>
      </c>
      <c r="V25" s="132"/>
      <c r="W25" s="132"/>
      <c r="X25" s="132">
        <v>43.333333333333336</v>
      </c>
      <c r="Y25" s="132"/>
      <c r="Z25" s="132"/>
      <c r="AA25" s="132"/>
      <c r="AB25" s="132"/>
      <c r="AC25" s="132"/>
      <c r="AD25" s="132">
        <v>42.923200909305962</v>
      </c>
      <c r="AE25" s="132">
        <v>50.592286213818454</v>
      </c>
      <c r="AF25" s="132"/>
      <c r="AG25" s="132">
        <v>47.538459081800816</v>
      </c>
      <c r="AH25" s="132"/>
      <c r="AI25" s="132">
        <v>53.612912133419954</v>
      </c>
      <c r="AJ25" s="132"/>
      <c r="AK25" s="132"/>
      <c r="AL25" s="132"/>
      <c r="AM25" s="132"/>
      <c r="AN25" s="132"/>
      <c r="AO25" s="132"/>
      <c r="AP25" s="132"/>
      <c r="AQ25" s="132"/>
      <c r="AR25" s="132"/>
      <c r="AS25" s="132"/>
      <c r="AT25" s="132"/>
      <c r="AU25" s="132"/>
      <c r="AV25" s="132"/>
      <c r="AW25" s="132"/>
      <c r="AX25" s="132"/>
      <c r="AY25" s="135"/>
    </row>
    <row r="26" spans="1:51" x14ac:dyDescent="0.2">
      <c r="A26" s="128">
        <v>25</v>
      </c>
      <c r="B26" s="131"/>
      <c r="C26" s="132"/>
      <c r="D26" s="132"/>
      <c r="E26" s="132"/>
      <c r="F26" s="132"/>
      <c r="G26" s="132"/>
      <c r="H26" s="132"/>
      <c r="I26" s="132"/>
      <c r="J26" s="132"/>
      <c r="K26" s="132"/>
      <c r="L26" s="132"/>
      <c r="M26" s="132"/>
      <c r="N26" s="132"/>
      <c r="O26" s="132"/>
      <c r="P26" s="132"/>
      <c r="Q26" s="132"/>
      <c r="R26" s="132"/>
      <c r="S26" s="132"/>
      <c r="T26" s="132"/>
      <c r="U26" s="132"/>
      <c r="V26" s="132">
        <v>70</v>
      </c>
      <c r="W26" s="132"/>
      <c r="X26" s="132"/>
      <c r="Y26" s="132"/>
      <c r="Z26" s="132"/>
      <c r="AA26" s="132"/>
      <c r="AB26" s="132"/>
      <c r="AC26" s="132"/>
      <c r="AD26" s="132"/>
      <c r="AE26" s="132">
        <v>59.149051337464826</v>
      </c>
      <c r="AF26" s="132"/>
      <c r="AG26" s="132">
        <v>56.574039450443614</v>
      </c>
      <c r="AH26" s="132"/>
      <c r="AI26" s="132">
        <v>68.163390672031468</v>
      </c>
      <c r="AJ26" s="132"/>
      <c r="AK26" s="132"/>
      <c r="AL26" s="132"/>
      <c r="AM26" s="132"/>
      <c r="AN26" s="132"/>
      <c r="AO26" s="132"/>
      <c r="AP26" s="132"/>
      <c r="AQ26" s="132"/>
      <c r="AR26" s="132"/>
      <c r="AS26" s="132"/>
      <c r="AT26" s="132"/>
      <c r="AU26" s="132"/>
      <c r="AV26" s="132"/>
      <c r="AW26" s="132"/>
      <c r="AX26" s="132"/>
      <c r="AY26" s="135"/>
    </row>
    <row r="27" spans="1:51" x14ac:dyDescent="0.2">
      <c r="A27" s="128">
        <v>26</v>
      </c>
      <c r="B27" s="131"/>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v>25</v>
      </c>
      <c r="AY27" s="135"/>
    </row>
    <row r="28" spans="1:51" x14ac:dyDescent="0.2">
      <c r="A28" s="128">
        <v>27</v>
      </c>
      <c r="B28" s="131"/>
      <c r="C28" s="132"/>
      <c r="D28" s="132"/>
      <c r="E28" s="132"/>
      <c r="F28" s="132"/>
      <c r="G28" s="132"/>
      <c r="H28" s="132"/>
      <c r="I28" s="132"/>
      <c r="J28" s="132"/>
      <c r="K28" s="132">
        <v>76.666666666666671</v>
      </c>
      <c r="L28" s="132">
        <v>93.333333333333329</v>
      </c>
      <c r="M28" s="132"/>
      <c r="N28" s="132">
        <v>36.666666666666671</v>
      </c>
      <c r="O28" s="132">
        <v>117.5</v>
      </c>
      <c r="P28" s="132">
        <v>45</v>
      </c>
      <c r="Q28" s="132">
        <v>86.666666666666671</v>
      </c>
      <c r="R28" s="132">
        <v>50</v>
      </c>
      <c r="S28" s="132">
        <v>53.333333333333336</v>
      </c>
      <c r="T28" s="132">
        <v>62.5</v>
      </c>
      <c r="U28" s="132">
        <v>27.5</v>
      </c>
      <c r="V28" s="132">
        <v>81.666666666666671</v>
      </c>
      <c r="W28" s="132">
        <v>31.666666666666668</v>
      </c>
      <c r="X28" s="132">
        <v>40</v>
      </c>
      <c r="Y28" s="132"/>
      <c r="Z28" s="132">
        <v>40</v>
      </c>
      <c r="AA28" s="132">
        <v>44.166666666666671</v>
      </c>
      <c r="AB28" s="132"/>
      <c r="AC28" s="132">
        <v>30</v>
      </c>
      <c r="AD28" s="132">
        <v>40.806632829613051</v>
      </c>
      <c r="AE28" s="132">
        <v>25.450153073868215</v>
      </c>
      <c r="AF28" s="132"/>
      <c r="AG28" s="132">
        <v>46.033474529197903</v>
      </c>
      <c r="AH28" s="132"/>
      <c r="AI28" s="132">
        <v>30.854317641776699</v>
      </c>
      <c r="AJ28" s="132"/>
      <c r="AK28" s="132"/>
      <c r="AL28" s="132">
        <v>35.684857594112557</v>
      </c>
      <c r="AM28" s="132"/>
      <c r="AN28" s="132"/>
      <c r="AO28" s="132"/>
      <c r="AP28" s="132"/>
      <c r="AQ28" s="132"/>
      <c r="AR28" s="132">
        <v>50</v>
      </c>
      <c r="AS28" s="132"/>
      <c r="AT28" s="132"/>
      <c r="AU28" s="132">
        <v>58.333333333333336</v>
      </c>
      <c r="AV28" s="132"/>
      <c r="AW28" s="132"/>
      <c r="AX28" s="132">
        <v>33.333333333333336</v>
      </c>
      <c r="AY28" s="135"/>
    </row>
    <row r="29" spans="1:51" x14ac:dyDescent="0.2">
      <c r="A29" s="128">
        <v>28</v>
      </c>
      <c r="B29" s="131"/>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v>18.333333333333336</v>
      </c>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5"/>
    </row>
    <row r="30" spans="1:51" x14ac:dyDescent="0.2">
      <c r="A30" s="128">
        <v>29</v>
      </c>
      <c r="B30" s="131"/>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v>30.258343368345063</v>
      </c>
      <c r="AE30" s="132">
        <v>33.538945641918119</v>
      </c>
      <c r="AF30" s="132">
        <v>16.533105846155909</v>
      </c>
      <c r="AG30" s="132"/>
      <c r="AH30" s="132"/>
      <c r="AI30" s="132"/>
      <c r="AJ30" s="132"/>
      <c r="AK30" s="132">
        <v>42.42367905551157</v>
      </c>
      <c r="AL30" s="132"/>
      <c r="AM30" s="132"/>
      <c r="AN30" s="132"/>
      <c r="AO30" s="132"/>
      <c r="AP30" s="132"/>
      <c r="AQ30" s="132"/>
      <c r="AR30" s="132"/>
      <c r="AS30" s="132"/>
      <c r="AT30" s="132"/>
      <c r="AU30" s="132"/>
      <c r="AV30" s="132"/>
      <c r="AW30" s="132"/>
      <c r="AX30" s="132"/>
      <c r="AY30" s="135"/>
    </row>
    <row r="31" spans="1:51" x14ac:dyDescent="0.2">
      <c r="A31" s="128">
        <v>30</v>
      </c>
      <c r="B31" s="131"/>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v>71.173512630277656</v>
      </c>
      <c r="AF31" s="132"/>
      <c r="AG31" s="132"/>
      <c r="AH31" s="132"/>
      <c r="AI31" s="132"/>
      <c r="AJ31" s="132"/>
      <c r="AK31" s="132"/>
      <c r="AL31" s="132"/>
      <c r="AM31" s="132"/>
      <c r="AN31" s="132"/>
      <c r="AO31" s="132"/>
      <c r="AP31" s="132"/>
      <c r="AQ31" s="132"/>
      <c r="AR31" s="132"/>
      <c r="AS31" s="132"/>
      <c r="AT31" s="132"/>
      <c r="AU31" s="132"/>
      <c r="AV31" s="132"/>
      <c r="AW31" s="132"/>
      <c r="AX31" s="132"/>
      <c r="AY31" s="135"/>
    </row>
    <row r="32" spans="1:51" x14ac:dyDescent="0.2">
      <c r="A32" s="128">
        <v>31</v>
      </c>
      <c r="B32" s="131"/>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v>69.691809255744261</v>
      </c>
      <c r="AH32" s="132"/>
      <c r="AI32" s="132"/>
      <c r="AJ32" s="132"/>
      <c r="AK32" s="132"/>
      <c r="AL32" s="132"/>
      <c r="AM32" s="132"/>
      <c r="AN32" s="132"/>
      <c r="AO32" s="132"/>
      <c r="AP32" s="132"/>
      <c r="AQ32" s="132"/>
      <c r="AR32" s="132"/>
      <c r="AS32" s="132"/>
      <c r="AT32" s="132"/>
      <c r="AU32" s="132"/>
      <c r="AV32" s="132"/>
      <c r="AW32" s="132"/>
      <c r="AX32" s="132"/>
      <c r="AY32" s="135"/>
    </row>
    <row r="33" spans="1:51" x14ac:dyDescent="0.2">
      <c r="A33" s="128">
        <v>32</v>
      </c>
      <c r="B33" s="131"/>
      <c r="C33" s="132"/>
      <c r="D33" s="132"/>
      <c r="E33" s="132"/>
      <c r="F33" s="132"/>
      <c r="G33" s="132"/>
      <c r="H33" s="132"/>
      <c r="I33" s="132"/>
      <c r="J33" s="132"/>
      <c r="K33" s="132"/>
      <c r="L33" s="132"/>
      <c r="M33" s="132"/>
      <c r="N33" s="132"/>
      <c r="O33" s="132"/>
      <c r="P33" s="132"/>
      <c r="Q33" s="132"/>
      <c r="R33" s="132">
        <v>70.833333333333343</v>
      </c>
      <c r="S33" s="132">
        <v>70.833333333333343</v>
      </c>
      <c r="T33" s="132">
        <v>70</v>
      </c>
      <c r="U33" s="132"/>
      <c r="V33" s="132">
        <v>115.83333333333334</v>
      </c>
      <c r="W33" s="132"/>
      <c r="X33" s="132">
        <v>31.666666666666668</v>
      </c>
      <c r="Y33" s="132"/>
      <c r="Z33" s="132"/>
      <c r="AA33" s="132"/>
      <c r="AB33" s="132"/>
      <c r="AC33" s="132"/>
      <c r="AD33" s="132">
        <v>52.727009671493761</v>
      </c>
      <c r="AE33" s="132">
        <v>52.303251370260242</v>
      </c>
      <c r="AF33" s="132"/>
      <c r="AG33" s="132">
        <v>34.760124326386276</v>
      </c>
      <c r="AH33" s="132"/>
      <c r="AI33" s="132">
        <v>39.373641109774411</v>
      </c>
      <c r="AJ33" s="132"/>
      <c r="AK33" s="132"/>
      <c r="AL33" s="132"/>
      <c r="AM33" s="132"/>
      <c r="AN33" s="132"/>
      <c r="AO33" s="132"/>
      <c r="AP33" s="132"/>
      <c r="AQ33" s="132"/>
      <c r="AR33" s="132"/>
      <c r="AS33" s="132"/>
      <c r="AT33" s="132"/>
      <c r="AU33" s="132"/>
      <c r="AV33" s="132"/>
      <c r="AW33" s="132"/>
      <c r="AX33" s="132"/>
      <c r="AY33" s="135"/>
    </row>
    <row r="34" spans="1:51" x14ac:dyDescent="0.2">
      <c r="A34" s="128">
        <v>33</v>
      </c>
      <c r="B34" s="131">
        <v>61.666666666666664</v>
      </c>
      <c r="C34" s="132">
        <v>61.666666666666664</v>
      </c>
      <c r="D34" s="132">
        <v>65</v>
      </c>
      <c r="E34" s="132"/>
      <c r="F34" s="132">
        <v>65.833333333333343</v>
      </c>
      <c r="G34" s="132">
        <v>61.666666666666664</v>
      </c>
      <c r="H34" s="132">
        <v>75</v>
      </c>
      <c r="I34" s="132"/>
      <c r="J34" s="132"/>
      <c r="K34" s="132"/>
      <c r="L34" s="132"/>
      <c r="M34" s="132"/>
      <c r="N34" s="132">
        <v>93.333333333333343</v>
      </c>
      <c r="O34" s="132">
        <v>62.5</v>
      </c>
      <c r="P34" s="132">
        <v>70.833333333333343</v>
      </c>
      <c r="Q34" s="132"/>
      <c r="R34" s="132">
        <v>62.5</v>
      </c>
      <c r="S34" s="132">
        <v>65.833333333333343</v>
      </c>
      <c r="T34" s="132">
        <v>75</v>
      </c>
      <c r="U34" s="132"/>
      <c r="V34" s="132">
        <v>80</v>
      </c>
      <c r="W34" s="132"/>
      <c r="X34" s="132"/>
      <c r="Y34" s="132"/>
      <c r="Z34" s="132"/>
      <c r="AA34" s="132"/>
      <c r="AB34" s="132"/>
      <c r="AC34" s="132"/>
      <c r="AD34" s="132">
        <v>63.682266989845687</v>
      </c>
      <c r="AE34" s="132">
        <v>66.612557621872611</v>
      </c>
      <c r="AF34" s="132"/>
      <c r="AG34" s="132"/>
      <c r="AH34" s="132"/>
      <c r="AI34" s="132"/>
      <c r="AJ34" s="132"/>
      <c r="AK34" s="132"/>
      <c r="AL34" s="132"/>
      <c r="AM34" s="132"/>
      <c r="AN34" s="132"/>
      <c r="AO34" s="132"/>
      <c r="AP34" s="132">
        <v>83.333333333333329</v>
      </c>
      <c r="AQ34" s="132"/>
      <c r="AR34" s="132">
        <v>91.666666666666671</v>
      </c>
      <c r="AS34" s="132"/>
      <c r="AT34" s="132">
        <v>66.666666666666671</v>
      </c>
      <c r="AU34" s="132"/>
      <c r="AV34" s="132">
        <v>91.666666666666671</v>
      </c>
      <c r="AW34" s="132"/>
      <c r="AX34" s="132"/>
      <c r="AY34" s="135"/>
    </row>
    <row r="35" spans="1:51" x14ac:dyDescent="0.2">
      <c r="A35" s="128">
        <v>34</v>
      </c>
      <c r="B35" s="131"/>
      <c r="C35" s="132"/>
      <c r="D35" s="132"/>
      <c r="E35" s="132"/>
      <c r="F35" s="132"/>
      <c r="G35" s="132"/>
      <c r="H35" s="132"/>
      <c r="I35" s="132"/>
      <c r="J35" s="132"/>
      <c r="K35" s="132"/>
      <c r="L35" s="132"/>
      <c r="M35" s="132"/>
      <c r="N35" s="132"/>
      <c r="O35" s="132"/>
      <c r="P35" s="132"/>
      <c r="Q35" s="132"/>
      <c r="R35" s="132"/>
      <c r="S35" s="132"/>
      <c r="T35" s="132"/>
      <c r="U35" s="132"/>
      <c r="V35" s="132">
        <v>67.5</v>
      </c>
      <c r="W35" s="132">
        <v>66.666666666666657</v>
      </c>
      <c r="X35" s="132">
        <v>61.666666666666664</v>
      </c>
      <c r="Y35" s="132"/>
      <c r="Z35" s="132"/>
      <c r="AA35" s="132"/>
      <c r="AB35" s="132"/>
      <c r="AC35" s="132"/>
      <c r="AD35" s="132">
        <v>56.689704513173972</v>
      </c>
      <c r="AE35" s="132">
        <v>59.156737981017947</v>
      </c>
      <c r="AF35" s="132"/>
      <c r="AG35" s="132"/>
      <c r="AH35" s="132"/>
      <c r="AI35" s="132"/>
      <c r="AJ35" s="132"/>
      <c r="AK35" s="132"/>
      <c r="AL35" s="132"/>
      <c r="AM35" s="132"/>
      <c r="AN35" s="132"/>
      <c r="AO35" s="132"/>
      <c r="AP35" s="132"/>
      <c r="AQ35" s="132"/>
      <c r="AR35" s="132"/>
      <c r="AS35" s="132"/>
      <c r="AT35" s="132"/>
      <c r="AU35" s="132">
        <v>75</v>
      </c>
      <c r="AV35" s="132">
        <v>75</v>
      </c>
      <c r="AW35" s="132">
        <v>83.333333333333329</v>
      </c>
      <c r="AX35" s="132">
        <v>75</v>
      </c>
      <c r="AY35" s="135"/>
    </row>
    <row r="36" spans="1:51" x14ac:dyDescent="0.2">
      <c r="A36" s="128">
        <v>35</v>
      </c>
      <c r="B36" s="131"/>
      <c r="C36" s="132"/>
      <c r="D36" s="132"/>
      <c r="E36" s="132"/>
      <c r="F36" s="132"/>
      <c r="G36" s="132"/>
      <c r="H36" s="132"/>
      <c r="I36" s="132"/>
      <c r="J36" s="132"/>
      <c r="K36" s="132"/>
      <c r="L36" s="132"/>
      <c r="M36" s="132"/>
      <c r="N36" s="132"/>
      <c r="O36" s="132"/>
      <c r="P36" s="132"/>
      <c r="Q36" s="132"/>
      <c r="R36" s="132">
        <v>57.5</v>
      </c>
      <c r="S36" s="132"/>
      <c r="T36" s="132"/>
      <c r="U36" s="132"/>
      <c r="V36" s="132">
        <v>67.5</v>
      </c>
      <c r="W36" s="132">
        <v>62.5</v>
      </c>
      <c r="X36" s="132">
        <v>56.666666666666664</v>
      </c>
      <c r="Y36" s="132"/>
      <c r="Z36" s="132"/>
      <c r="AA36" s="132"/>
      <c r="AB36" s="132"/>
      <c r="AC36" s="132"/>
      <c r="AD36" s="132"/>
      <c r="AE36" s="132"/>
      <c r="AF36" s="132"/>
      <c r="AG36" s="132">
        <v>80.156449959068709</v>
      </c>
      <c r="AH36" s="132"/>
      <c r="AI36" s="132">
        <v>79.716558977754303</v>
      </c>
      <c r="AJ36" s="132"/>
      <c r="AK36" s="132">
        <v>74.199482322749972</v>
      </c>
      <c r="AL36" s="132"/>
      <c r="AM36" s="132"/>
      <c r="AN36" s="132"/>
      <c r="AO36" s="132"/>
      <c r="AP36" s="132"/>
      <c r="AQ36" s="132">
        <v>91.666666666666671</v>
      </c>
      <c r="AR36" s="132"/>
      <c r="AS36" s="132"/>
      <c r="AT36" s="132"/>
      <c r="AU36" s="132">
        <v>91.666666666666671</v>
      </c>
      <c r="AV36" s="132"/>
      <c r="AW36" s="132">
        <v>58.333333333333336</v>
      </c>
      <c r="AX36" s="132"/>
      <c r="AY36" s="135"/>
    </row>
    <row r="37" spans="1:51" x14ac:dyDescent="0.2">
      <c r="A37" s="128">
        <v>36</v>
      </c>
      <c r="B37" s="131"/>
      <c r="C37" s="132"/>
      <c r="D37" s="132"/>
      <c r="E37" s="132"/>
      <c r="F37" s="132"/>
      <c r="G37" s="132"/>
      <c r="H37" s="132"/>
      <c r="I37" s="132"/>
      <c r="J37" s="132"/>
      <c r="K37" s="132"/>
      <c r="L37" s="132"/>
      <c r="M37" s="132"/>
      <c r="N37" s="132"/>
      <c r="O37" s="132"/>
      <c r="P37" s="132"/>
      <c r="Q37" s="132"/>
      <c r="R37" s="132">
        <v>38.333333333333336</v>
      </c>
      <c r="S37" s="132">
        <v>65.833333333333343</v>
      </c>
      <c r="T37" s="132"/>
      <c r="U37" s="132"/>
      <c r="V37" s="132"/>
      <c r="W37" s="132">
        <v>84.166666666666671</v>
      </c>
      <c r="X37" s="132"/>
      <c r="Y37" s="132"/>
      <c r="Z37" s="132"/>
      <c r="AA37" s="132">
        <v>22.5</v>
      </c>
      <c r="AB37" s="132"/>
      <c r="AC37" s="132">
        <v>26.666666666666668</v>
      </c>
      <c r="AD37" s="132">
        <v>26.563278821171789</v>
      </c>
      <c r="AE37" s="132">
        <v>27.000581257959723</v>
      </c>
      <c r="AF37" s="132"/>
      <c r="AG37" s="132"/>
      <c r="AH37" s="132"/>
      <c r="AI37" s="132">
        <v>32.894970425077972</v>
      </c>
      <c r="AJ37" s="132"/>
      <c r="AK37" s="132"/>
      <c r="AL37" s="132"/>
      <c r="AM37" s="132"/>
      <c r="AN37" s="132"/>
      <c r="AO37" s="132"/>
      <c r="AP37" s="132"/>
      <c r="AQ37" s="132"/>
      <c r="AR37" s="132"/>
      <c r="AS37" s="132"/>
      <c r="AT37" s="132"/>
      <c r="AU37" s="132"/>
      <c r="AV37" s="132"/>
      <c r="AW37" s="132"/>
      <c r="AX37" s="132"/>
      <c r="AY37" s="135"/>
    </row>
    <row r="38" spans="1:51" x14ac:dyDescent="0.2">
      <c r="A38" s="128">
        <v>38</v>
      </c>
      <c r="B38" s="131"/>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v>66.666666666666671</v>
      </c>
      <c r="AQ38" s="132"/>
      <c r="AR38" s="132"/>
      <c r="AS38" s="132"/>
      <c r="AT38" s="132">
        <v>58.333333333333336</v>
      </c>
      <c r="AU38" s="132">
        <v>66.666666666666671</v>
      </c>
      <c r="AV38" s="132">
        <v>58.333333333333336</v>
      </c>
      <c r="AW38" s="132"/>
      <c r="AX38" s="132"/>
      <c r="AY38" s="135">
        <v>58.333333333333336</v>
      </c>
    </row>
    <row r="39" spans="1:51" x14ac:dyDescent="0.2">
      <c r="A39" s="128">
        <v>39</v>
      </c>
      <c r="B39" s="131"/>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v>66.666666666666671</v>
      </c>
      <c r="AS39" s="132"/>
      <c r="AT39" s="132"/>
      <c r="AU39" s="132">
        <v>41.666666666666664</v>
      </c>
      <c r="AV39" s="132"/>
      <c r="AW39" s="132">
        <v>33.333333333333336</v>
      </c>
      <c r="AX39" s="132"/>
      <c r="AY39" s="135"/>
    </row>
    <row r="40" spans="1:51" x14ac:dyDescent="0.2">
      <c r="A40" s="128">
        <v>40</v>
      </c>
      <c r="B40" s="131"/>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v>91.666666666666671</v>
      </c>
      <c r="AS40" s="132"/>
      <c r="AT40" s="132"/>
      <c r="AU40" s="132">
        <v>91.666666666666671</v>
      </c>
      <c r="AV40" s="132"/>
      <c r="AW40" s="132">
        <v>75</v>
      </c>
      <c r="AX40" s="132"/>
      <c r="AY40" s="135">
        <v>75</v>
      </c>
    </row>
    <row r="41" spans="1:51" x14ac:dyDescent="0.2">
      <c r="A41" s="128">
        <v>41</v>
      </c>
      <c r="B41" s="131"/>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v>50</v>
      </c>
      <c r="AX41" s="132"/>
      <c r="AY41" s="135"/>
    </row>
    <row r="42" spans="1:51" x14ac:dyDescent="0.2">
      <c r="A42" s="128">
        <v>42</v>
      </c>
      <c r="B42" s="131"/>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v>16.666666666666668</v>
      </c>
      <c r="AW42" s="132"/>
      <c r="AX42" s="132"/>
      <c r="AY42" s="135"/>
    </row>
    <row r="43" spans="1:51" x14ac:dyDescent="0.2">
      <c r="A43" s="128">
        <v>43</v>
      </c>
      <c r="B43" s="131"/>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v>91.666666666666671</v>
      </c>
      <c r="AX43" s="132"/>
      <c r="AY43" s="135"/>
    </row>
    <row r="44" spans="1:51" x14ac:dyDescent="0.2">
      <c r="A44" s="128">
        <v>44</v>
      </c>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v>41.666666666666664</v>
      </c>
      <c r="AX44" s="132">
        <v>66.666666666666671</v>
      </c>
      <c r="AY44" s="135">
        <v>66.666666666666671</v>
      </c>
    </row>
    <row r="45" spans="1:51" x14ac:dyDescent="0.2">
      <c r="A45" s="128">
        <v>45</v>
      </c>
      <c r="B45" s="131"/>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v>58.333333333333336</v>
      </c>
      <c r="AY45" s="135">
        <v>83.333333333333329</v>
      </c>
    </row>
    <row r="46" spans="1:51" x14ac:dyDescent="0.2">
      <c r="A46" s="128">
        <v>55</v>
      </c>
      <c r="B46" s="131"/>
      <c r="C46" s="132"/>
      <c r="D46" s="132"/>
      <c r="E46" s="132"/>
      <c r="F46" s="132"/>
      <c r="G46" s="132"/>
      <c r="H46" s="132"/>
      <c r="I46" s="132"/>
      <c r="J46" s="132"/>
      <c r="K46" s="132">
        <v>66.666666666666671</v>
      </c>
      <c r="L46" s="132">
        <v>40</v>
      </c>
      <c r="M46" s="132"/>
      <c r="N46" s="132"/>
      <c r="O46" s="132">
        <v>66.666666666666671</v>
      </c>
      <c r="P46" s="132"/>
      <c r="Q46" s="132"/>
      <c r="R46" s="132"/>
      <c r="S46" s="132"/>
      <c r="T46" s="132"/>
      <c r="U46" s="132">
        <v>40</v>
      </c>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5"/>
    </row>
    <row r="47" spans="1:51" x14ac:dyDescent="0.2">
      <c r="A47" s="128">
        <v>56</v>
      </c>
      <c r="B47" s="131"/>
      <c r="C47" s="132"/>
      <c r="D47" s="132"/>
      <c r="E47" s="132"/>
      <c r="F47" s="132"/>
      <c r="G47" s="132"/>
      <c r="H47" s="132"/>
      <c r="I47" s="132"/>
      <c r="J47" s="132"/>
      <c r="K47" s="132">
        <v>40</v>
      </c>
      <c r="L47" s="132">
        <v>66.666666666666671</v>
      </c>
      <c r="M47" s="132"/>
      <c r="N47" s="132"/>
      <c r="O47" s="132">
        <v>80</v>
      </c>
      <c r="P47" s="132"/>
      <c r="Q47" s="132"/>
      <c r="R47" s="132"/>
      <c r="S47" s="132"/>
      <c r="T47" s="132"/>
      <c r="U47" s="132">
        <v>66.666666666666671</v>
      </c>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5"/>
    </row>
    <row r="48" spans="1:51" x14ac:dyDescent="0.2">
      <c r="A48" s="128">
        <v>57</v>
      </c>
      <c r="B48" s="131"/>
      <c r="C48" s="132"/>
      <c r="D48" s="132"/>
      <c r="E48" s="132"/>
      <c r="F48" s="132"/>
      <c r="G48" s="132"/>
      <c r="H48" s="132"/>
      <c r="I48" s="132"/>
      <c r="J48" s="132"/>
      <c r="K48" s="132">
        <v>66.666666666666671</v>
      </c>
      <c r="L48" s="132">
        <v>80</v>
      </c>
      <c r="M48" s="132"/>
      <c r="N48" s="132"/>
      <c r="O48" s="132">
        <v>66.666666666666671</v>
      </c>
      <c r="P48" s="132"/>
      <c r="Q48" s="132"/>
      <c r="R48" s="132"/>
      <c r="S48" s="132"/>
      <c r="T48" s="132"/>
      <c r="U48" s="132">
        <v>80</v>
      </c>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5"/>
    </row>
    <row r="49" spans="1:51" x14ac:dyDescent="0.2">
      <c r="A49" s="128">
        <v>58</v>
      </c>
      <c r="B49" s="131"/>
      <c r="C49" s="132"/>
      <c r="D49" s="132"/>
      <c r="E49" s="132"/>
      <c r="F49" s="132"/>
      <c r="G49" s="132"/>
      <c r="H49" s="132"/>
      <c r="I49" s="132"/>
      <c r="J49" s="132"/>
      <c r="K49" s="132">
        <v>66.666666666666671</v>
      </c>
      <c r="L49" s="132">
        <v>80</v>
      </c>
      <c r="M49" s="132"/>
      <c r="N49" s="132"/>
      <c r="O49" s="132">
        <v>80</v>
      </c>
      <c r="P49" s="132"/>
      <c r="Q49" s="132"/>
      <c r="R49" s="132"/>
      <c r="S49" s="132"/>
      <c r="T49" s="132"/>
      <c r="U49" s="132">
        <v>80</v>
      </c>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5"/>
    </row>
    <row r="50" spans="1:51" x14ac:dyDescent="0.2">
      <c r="A50" s="128">
        <v>59</v>
      </c>
      <c r="B50" s="131"/>
      <c r="C50" s="132"/>
      <c r="D50" s="132"/>
      <c r="E50" s="132"/>
      <c r="F50" s="132"/>
      <c r="G50" s="132"/>
      <c r="H50" s="132"/>
      <c r="I50" s="132"/>
      <c r="J50" s="132"/>
      <c r="K50" s="132">
        <v>40</v>
      </c>
      <c r="L50" s="132"/>
      <c r="M50" s="132"/>
      <c r="N50" s="132"/>
      <c r="O50" s="132">
        <v>66.666666666666671</v>
      </c>
      <c r="P50" s="132"/>
      <c r="Q50" s="132"/>
      <c r="R50" s="132"/>
      <c r="S50" s="132"/>
      <c r="T50" s="132"/>
      <c r="U50" s="132">
        <v>66.666666666666671</v>
      </c>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5"/>
    </row>
    <row r="51" spans="1:51" x14ac:dyDescent="0.2">
      <c r="A51" s="128">
        <v>60</v>
      </c>
      <c r="B51" s="131"/>
      <c r="C51" s="132"/>
      <c r="D51" s="132"/>
      <c r="E51" s="132"/>
      <c r="F51" s="132"/>
      <c r="G51" s="132"/>
      <c r="H51" s="132"/>
      <c r="I51" s="132"/>
      <c r="J51" s="132"/>
      <c r="K51" s="132"/>
      <c r="L51" s="132"/>
      <c r="M51" s="132"/>
      <c r="N51" s="132"/>
      <c r="O51" s="132"/>
      <c r="P51" s="132"/>
      <c r="Q51" s="132"/>
      <c r="R51" s="132">
        <v>76.666666666666671</v>
      </c>
      <c r="S51" s="132">
        <v>76.666666666666671</v>
      </c>
      <c r="T51" s="132"/>
      <c r="U51" s="132">
        <v>63.333333333333336</v>
      </c>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5"/>
    </row>
    <row r="52" spans="1:51" x14ac:dyDescent="0.2">
      <c r="A52" s="128">
        <v>61</v>
      </c>
      <c r="B52" s="131"/>
      <c r="C52" s="132"/>
      <c r="D52" s="132"/>
      <c r="E52" s="132"/>
      <c r="F52" s="132"/>
      <c r="G52" s="132"/>
      <c r="H52" s="132"/>
      <c r="I52" s="132"/>
      <c r="J52" s="132"/>
      <c r="K52" s="132"/>
      <c r="L52" s="132"/>
      <c r="M52" s="132"/>
      <c r="N52" s="132"/>
      <c r="O52" s="132">
        <v>70</v>
      </c>
      <c r="P52" s="132"/>
      <c r="Q52" s="132"/>
      <c r="R52" s="132">
        <v>76.666666666666671</v>
      </c>
      <c r="S52" s="132">
        <v>76.666666666666671</v>
      </c>
      <c r="T52" s="132"/>
      <c r="U52" s="132">
        <v>63.333333333333336</v>
      </c>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5"/>
    </row>
    <row r="53" spans="1:51" x14ac:dyDescent="0.2">
      <c r="A53" s="128">
        <v>62</v>
      </c>
      <c r="B53" s="131"/>
      <c r="C53" s="132"/>
      <c r="D53" s="132"/>
      <c r="E53" s="132"/>
      <c r="F53" s="132"/>
      <c r="G53" s="132"/>
      <c r="H53" s="132"/>
      <c r="I53" s="132"/>
      <c r="J53" s="132"/>
      <c r="K53" s="132"/>
      <c r="L53" s="132"/>
      <c r="M53" s="132"/>
      <c r="N53" s="132"/>
      <c r="O53" s="132"/>
      <c r="P53" s="132"/>
      <c r="Q53" s="132"/>
      <c r="R53" s="132"/>
      <c r="S53" s="132"/>
      <c r="T53" s="132"/>
      <c r="U53" s="132"/>
      <c r="V53" s="132"/>
      <c r="W53" s="132">
        <v>48.333333333333336</v>
      </c>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5"/>
    </row>
    <row r="54" spans="1:51" x14ac:dyDescent="0.2">
      <c r="A54" s="128">
        <v>63</v>
      </c>
      <c r="B54" s="131"/>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v>150</v>
      </c>
      <c r="AN54" s="132"/>
      <c r="AO54" s="132"/>
      <c r="AP54" s="132">
        <v>100</v>
      </c>
      <c r="AQ54" s="132">
        <v>91.666666666666671</v>
      </c>
      <c r="AR54" s="132">
        <v>66.666666666666671</v>
      </c>
      <c r="AS54" s="132">
        <v>75</v>
      </c>
      <c r="AT54" s="132"/>
      <c r="AU54" s="132"/>
      <c r="AV54" s="132"/>
      <c r="AW54" s="132"/>
      <c r="AX54" s="132"/>
      <c r="AY54" s="135"/>
    </row>
    <row r="55" spans="1:51" x14ac:dyDescent="0.2">
      <c r="A55" s="128">
        <v>64</v>
      </c>
      <c r="B55" s="131"/>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v>150</v>
      </c>
      <c r="AO55" s="132"/>
      <c r="AP55" s="132">
        <v>75</v>
      </c>
      <c r="AQ55" s="132"/>
      <c r="AR55" s="132">
        <v>58.333333333333336</v>
      </c>
      <c r="AS55" s="132">
        <v>150</v>
      </c>
      <c r="AT55" s="132"/>
      <c r="AU55" s="132"/>
      <c r="AV55" s="132"/>
      <c r="AW55" s="132"/>
      <c r="AX55" s="132"/>
      <c r="AY55" s="135"/>
    </row>
    <row r="56" spans="1:51" x14ac:dyDescent="0.2">
      <c r="A56" s="128">
        <v>65</v>
      </c>
      <c r="B56" s="131"/>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v>83.333333333333329</v>
      </c>
      <c r="AQ56" s="132">
        <v>75</v>
      </c>
      <c r="AR56" s="132">
        <v>75</v>
      </c>
      <c r="AS56" s="132"/>
      <c r="AT56" s="132"/>
      <c r="AU56" s="132"/>
      <c r="AV56" s="132"/>
      <c r="AW56" s="132"/>
      <c r="AX56" s="132"/>
      <c r="AY56" s="135"/>
    </row>
    <row r="57" spans="1:51" x14ac:dyDescent="0.2">
      <c r="A57" s="128">
        <v>66</v>
      </c>
      <c r="B57" s="131"/>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v>166.66666666666666</v>
      </c>
      <c r="AP57" s="132">
        <v>91.666666666666671</v>
      </c>
      <c r="AQ57" s="132">
        <v>91.666666666666671</v>
      </c>
      <c r="AR57" s="132">
        <v>50</v>
      </c>
      <c r="AS57" s="132">
        <v>66.666666666666671</v>
      </c>
      <c r="AT57" s="132"/>
      <c r="AU57" s="132"/>
      <c r="AV57" s="132"/>
      <c r="AW57" s="132">
        <v>83.333333333333329</v>
      </c>
      <c r="AX57" s="132"/>
      <c r="AY57" s="135">
        <v>66.666666666666671</v>
      </c>
    </row>
    <row r="58" spans="1:51" x14ac:dyDescent="0.2">
      <c r="A58" s="136">
        <v>67</v>
      </c>
      <c r="B58" s="137"/>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v>66.666666666666671</v>
      </c>
      <c r="AN58" s="138">
        <v>66.666666666666671</v>
      </c>
      <c r="AO58" s="138">
        <v>166.66666666666666</v>
      </c>
      <c r="AP58" s="138">
        <v>50</v>
      </c>
      <c r="AQ58" s="138">
        <v>66.666666666666671</v>
      </c>
      <c r="AR58" s="138">
        <v>66.666666666666671</v>
      </c>
      <c r="AS58" s="138">
        <v>58.333333333333336</v>
      </c>
      <c r="AT58" s="138"/>
      <c r="AU58" s="138"/>
      <c r="AV58" s="138"/>
      <c r="AW58" s="138">
        <v>91.666666666666671</v>
      </c>
      <c r="AX58" s="138"/>
      <c r="AY58" s="139">
        <v>83.333333333333329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438"/>
  <sheetViews>
    <sheetView topLeftCell="A418" workbookViewId="0">
      <selection activeCell="N452" sqref="N452"/>
    </sheetView>
  </sheetViews>
  <sheetFormatPr defaultRowHeight="11.25" x14ac:dyDescent="0.2"/>
  <cols>
    <col min="1" max="2" width="9.140625" style="1"/>
    <col min="3" max="3" width="30.7109375" style="1" customWidth="1"/>
    <col min="4" max="7" width="9.140625" style="1"/>
    <col min="8" max="8" width="10.140625" style="2" bestFit="1" customWidth="1"/>
    <col min="9" max="9" width="9.140625" style="1"/>
    <col min="10" max="10" width="6.5703125" style="2" customWidth="1"/>
    <col min="11" max="16" width="9.140625" style="1"/>
    <col min="17" max="19" width="9.140625" style="122"/>
    <col min="20" max="16384" width="9.140625" style="1"/>
  </cols>
  <sheetData>
    <row r="1" spans="1:19" ht="22.5" x14ac:dyDescent="0.2">
      <c r="A1" s="1" t="s">
        <v>343</v>
      </c>
      <c r="B1" s="1" t="s">
        <v>30</v>
      </c>
      <c r="C1" s="1" t="s">
        <v>31</v>
      </c>
      <c r="D1" s="1" t="s">
        <v>142</v>
      </c>
      <c r="E1" s="1" t="s">
        <v>32</v>
      </c>
      <c r="F1" s="1" t="s">
        <v>33</v>
      </c>
      <c r="G1" s="1" t="s">
        <v>34</v>
      </c>
      <c r="H1" s="2" t="s">
        <v>141</v>
      </c>
      <c r="I1" s="1" t="s">
        <v>421</v>
      </c>
      <c r="J1" s="90" t="s">
        <v>431</v>
      </c>
      <c r="K1" s="1" t="s">
        <v>35</v>
      </c>
      <c r="L1" s="1" t="s">
        <v>36</v>
      </c>
      <c r="M1" s="1" t="s">
        <v>37</v>
      </c>
      <c r="N1" s="1" t="s">
        <v>38</v>
      </c>
      <c r="O1" s="1" t="s">
        <v>0</v>
      </c>
      <c r="P1" s="1" t="s">
        <v>428</v>
      </c>
      <c r="Q1" s="122" t="s">
        <v>441</v>
      </c>
      <c r="R1" s="122" t="s">
        <v>442</v>
      </c>
      <c r="S1" s="122" t="s">
        <v>443</v>
      </c>
    </row>
    <row r="2" spans="1:19" x14ac:dyDescent="0.2">
      <c r="A2" s="1">
        <v>8</v>
      </c>
      <c r="B2" s="1" t="s">
        <v>53</v>
      </c>
      <c r="C2" s="1" t="s">
        <v>61</v>
      </c>
      <c r="D2" s="1" t="s">
        <v>143</v>
      </c>
      <c r="E2" s="1">
        <v>4</v>
      </c>
      <c r="G2" s="1" t="s">
        <v>62</v>
      </c>
      <c r="H2" s="2">
        <v>35560</v>
      </c>
      <c r="I2" s="1" t="s">
        <v>444</v>
      </c>
      <c r="J2" s="1">
        <v>1</v>
      </c>
      <c r="K2" s="1">
        <v>15</v>
      </c>
      <c r="L2" s="1" t="s">
        <v>3</v>
      </c>
      <c r="M2" s="1">
        <v>10</v>
      </c>
      <c r="N2" s="1" t="s">
        <v>96</v>
      </c>
      <c r="Q2" s="122">
        <v>50</v>
      </c>
      <c r="R2" s="122">
        <v>83.333333333333329</v>
      </c>
      <c r="S2" s="122">
        <v>66.666666666666657</v>
      </c>
    </row>
    <row r="3" spans="1:19" x14ac:dyDescent="0.2">
      <c r="A3" s="1">
        <v>4</v>
      </c>
      <c r="B3" s="1" t="s">
        <v>53</v>
      </c>
      <c r="C3" s="1" t="s">
        <v>54</v>
      </c>
      <c r="D3" s="1" t="s">
        <v>143</v>
      </c>
      <c r="E3" s="1">
        <v>1</v>
      </c>
      <c r="G3" s="1" t="s">
        <v>55</v>
      </c>
      <c r="H3" s="2">
        <v>35562</v>
      </c>
      <c r="I3" s="1" t="s">
        <v>444</v>
      </c>
      <c r="J3" s="1">
        <v>1</v>
      </c>
      <c r="K3" s="1">
        <v>6</v>
      </c>
      <c r="L3" s="1" t="s">
        <v>5</v>
      </c>
      <c r="M3" s="1">
        <v>12</v>
      </c>
      <c r="N3" s="1" t="s">
        <v>96</v>
      </c>
      <c r="Q3" s="122">
        <v>20</v>
      </c>
      <c r="R3" s="122">
        <v>100</v>
      </c>
      <c r="S3" s="122">
        <v>60</v>
      </c>
    </row>
    <row r="4" spans="1:19" x14ac:dyDescent="0.2">
      <c r="A4" s="1">
        <v>13</v>
      </c>
      <c r="B4" s="1" t="s">
        <v>56</v>
      </c>
      <c r="C4" s="1" t="s">
        <v>57</v>
      </c>
      <c r="D4" s="1" t="s">
        <v>143</v>
      </c>
      <c r="E4" s="1">
        <v>2</v>
      </c>
      <c r="G4" s="1" t="s">
        <v>58</v>
      </c>
      <c r="H4" s="2">
        <v>35564</v>
      </c>
      <c r="I4" s="1" t="s">
        <v>444</v>
      </c>
      <c r="J4" s="1">
        <v>1</v>
      </c>
      <c r="K4" s="1">
        <v>9</v>
      </c>
      <c r="L4" s="1" t="s">
        <v>3</v>
      </c>
      <c r="M4" s="1">
        <v>6</v>
      </c>
      <c r="N4" s="1" t="s">
        <v>97</v>
      </c>
      <c r="Q4" s="122">
        <v>30</v>
      </c>
      <c r="R4" s="122">
        <v>50</v>
      </c>
      <c r="S4" s="122">
        <v>40</v>
      </c>
    </row>
    <row r="5" spans="1:19" x14ac:dyDescent="0.2">
      <c r="A5" s="1">
        <v>17</v>
      </c>
      <c r="B5" s="1" t="s">
        <v>128</v>
      </c>
      <c r="C5" s="1" t="s">
        <v>67</v>
      </c>
      <c r="D5" s="1" t="s">
        <v>143</v>
      </c>
      <c r="H5" s="2">
        <v>35564</v>
      </c>
      <c r="I5" s="1" t="s">
        <v>444</v>
      </c>
      <c r="J5" s="1">
        <v>1</v>
      </c>
      <c r="K5" s="1">
        <v>12</v>
      </c>
      <c r="L5" s="1" t="s">
        <v>3</v>
      </c>
      <c r="M5" s="1">
        <v>10</v>
      </c>
      <c r="N5" s="1" t="s">
        <v>96</v>
      </c>
      <c r="Q5" s="122">
        <v>40</v>
      </c>
      <c r="R5" s="122">
        <v>83.333333333333329</v>
      </c>
      <c r="S5" s="122">
        <v>61.666666666666664</v>
      </c>
    </row>
    <row r="6" spans="1:19" x14ac:dyDescent="0.2">
      <c r="A6" s="1">
        <v>33</v>
      </c>
      <c r="B6" s="1" t="s">
        <v>63</v>
      </c>
      <c r="C6" s="1" t="s">
        <v>64</v>
      </c>
      <c r="D6" s="1" t="s">
        <v>143</v>
      </c>
      <c r="E6" s="1">
        <v>5</v>
      </c>
      <c r="G6" s="1" t="s">
        <v>65</v>
      </c>
      <c r="H6" s="2">
        <v>35567</v>
      </c>
      <c r="I6" s="1" t="s">
        <v>444</v>
      </c>
      <c r="J6" s="1">
        <v>1</v>
      </c>
      <c r="K6" s="1">
        <v>12</v>
      </c>
      <c r="L6" s="1" t="s">
        <v>3</v>
      </c>
      <c r="M6" s="1">
        <v>10</v>
      </c>
      <c r="N6" s="1" t="s">
        <v>96</v>
      </c>
      <c r="Q6" s="122">
        <v>40</v>
      </c>
      <c r="R6" s="122">
        <v>83.333333333333329</v>
      </c>
      <c r="S6" s="122">
        <v>61.666666666666664</v>
      </c>
    </row>
    <row r="7" spans="1:19" x14ac:dyDescent="0.2">
      <c r="A7" s="1">
        <v>24</v>
      </c>
      <c r="B7" s="1" t="s">
        <v>66</v>
      </c>
      <c r="C7" s="1" t="s">
        <v>69</v>
      </c>
      <c r="D7" s="1" t="s">
        <v>143</v>
      </c>
      <c r="E7" s="1">
        <v>7</v>
      </c>
      <c r="G7" s="1" t="s">
        <v>70</v>
      </c>
      <c r="H7" s="2">
        <v>35568</v>
      </c>
      <c r="I7" s="1" t="s">
        <v>444</v>
      </c>
      <c r="J7" s="1">
        <v>1</v>
      </c>
      <c r="K7" s="1">
        <v>12</v>
      </c>
      <c r="L7" s="1" t="s">
        <v>3</v>
      </c>
      <c r="M7" s="1">
        <v>5</v>
      </c>
      <c r="N7" s="1" t="s">
        <v>97</v>
      </c>
      <c r="Q7" s="122">
        <v>40</v>
      </c>
      <c r="R7" s="122">
        <v>41.666666666666664</v>
      </c>
      <c r="S7" s="122">
        <v>40.833333333333329</v>
      </c>
    </row>
    <row r="8" spans="1:19" x14ac:dyDescent="0.2">
      <c r="A8" s="1">
        <v>24</v>
      </c>
      <c r="B8" s="1" t="s">
        <v>129</v>
      </c>
      <c r="C8" s="1" t="s">
        <v>103</v>
      </c>
      <c r="D8" s="1" t="s">
        <v>143</v>
      </c>
      <c r="H8" s="2">
        <v>35568</v>
      </c>
      <c r="I8" s="1" t="s">
        <v>444</v>
      </c>
      <c r="J8" s="1">
        <v>1</v>
      </c>
      <c r="K8" s="1">
        <v>12</v>
      </c>
      <c r="L8" s="1" t="s">
        <v>3</v>
      </c>
      <c r="M8" s="1">
        <v>10</v>
      </c>
      <c r="N8" s="1" t="s">
        <v>96</v>
      </c>
      <c r="Q8" s="122">
        <v>40</v>
      </c>
      <c r="R8" s="122">
        <v>83.333333333333329</v>
      </c>
      <c r="S8" s="122">
        <v>61.666666666666664</v>
      </c>
    </row>
    <row r="9" spans="1:19" x14ac:dyDescent="0.2">
      <c r="A9" s="1">
        <v>4</v>
      </c>
      <c r="B9" s="1" t="s">
        <v>53</v>
      </c>
      <c r="C9" s="1" t="s">
        <v>54</v>
      </c>
      <c r="D9" s="1" t="s">
        <v>143</v>
      </c>
      <c r="E9" s="1">
        <v>1</v>
      </c>
      <c r="G9" s="1" t="s">
        <v>55</v>
      </c>
      <c r="H9" s="2">
        <v>35621</v>
      </c>
      <c r="I9" s="1" t="s">
        <v>445</v>
      </c>
      <c r="J9" s="1">
        <v>2</v>
      </c>
      <c r="K9" s="1">
        <v>12</v>
      </c>
      <c r="L9" s="1" t="s">
        <v>3</v>
      </c>
      <c r="M9" s="1">
        <v>11</v>
      </c>
      <c r="N9" s="1" t="s">
        <v>96</v>
      </c>
      <c r="Q9" s="122">
        <v>40</v>
      </c>
      <c r="R9" s="122">
        <v>91.666666666666671</v>
      </c>
      <c r="S9" s="122">
        <v>65.833333333333343</v>
      </c>
    </row>
    <row r="10" spans="1:19" x14ac:dyDescent="0.2">
      <c r="A10" s="1">
        <v>24</v>
      </c>
      <c r="B10" s="1" t="s">
        <v>66</v>
      </c>
      <c r="C10" s="1" t="s">
        <v>69</v>
      </c>
      <c r="D10" s="1" t="s">
        <v>143</v>
      </c>
      <c r="E10" s="1">
        <v>7</v>
      </c>
      <c r="G10" s="1" t="s">
        <v>70</v>
      </c>
      <c r="H10" s="2">
        <v>35623</v>
      </c>
      <c r="I10" s="1" t="s">
        <v>445</v>
      </c>
      <c r="J10" s="1">
        <v>2</v>
      </c>
      <c r="K10" s="1">
        <v>12</v>
      </c>
      <c r="L10" s="1" t="s">
        <v>3</v>
      </c>
      <c r="M10" s="1">
        <v>6</v>
      </c>
      <c r="N10" s="1" t="s">
        <v>97</v>
      </c>
      <c r="Q10" s="122">
        <v>40</v>
      </c>
      <c r="R10" s="122">
        <v>50</v>
      </c>
      <c r="S10" s="122">
        <v>45</v>
      </c>
    </row>
    <row r="11" spans="1:19" x14ac:dyDescent="0.2">
      <c r="A11" s="1">
        <v>17</v>
      </c>
      <c r="B11" s="1" t="s">
        <v>128</v>
      </c>
      <c r="C11" s="1" t="s">
        <v>67</v>
      </c>
      <c r="D11" s="1" t="s">
        <v>143</v>
      </c>
      <c r="H11" s="2">
        <v>35623</v>
      </c>
      <c r="I11" s="1" t="s">
        <v>445</v>
      </c>
      <c r="J11" s="1">
        <v>2</v>
      </c>
      <c r="K11" s="1">
        <v>15</v>
      </c>
      <c r="L11" s="1" t="s">
        <v>3</v>
      </c>
      <c r="M11" s="1">
        <v>11</v>
      </c>
      <c r="N11" s="1" t="s">
        <v>96</v>
      </c>
      <c r="Q11" s="122">
        <v>50</v>
      </c>
      <c r="R11" s="122">
        <v>91.666666666666671</v>
      </c>
      <c r="S11" s="122">
        <v>70.833333333333343</v>
      </c>
    </row>
    <row r="12" spans="1:19" x14ac:dyDescent="0.2">
      <c r="A12" s="1">
        <v>24</v>
      </c>
      <c r="B12" s="1" t="s">
        <v>129</v>
      </c>
      <c r="C12" s="1" t="s">
        <v>103</v>
      </c>
      <c r="D12" s="1" t="s">
        <v>143</v>
      </c>
      <c r="H12" s="2">
        <v>35623</v>
      </c>
      <c r="I12" s="1" t="s">
        <v>445</v>
      </c>
      <c r="J12" s="1">
        <v>2</v>
      </c>
      <c r="K12" s="1">
        <v>12</v>
      </c>
      <c r="L12" s="1" t="s">
        <v>3</v>
      </c>
      <c r="Q12" s="122">
        <v>40</v>
      </c>
      <c r="S12" s="122">
        <v>40</v>
      </c>
    </row>
    <row r="13" spans="1:19" x14ac:dyDescent="0.2">
      <c r="A13" s="1">
        <v>33</v>
      </c>
      <c r="B13" s="1" t="s">
        <v>63</v>
      </c>
      <c r="C13" s="1" t="s">
        <v>64</v>
      </c>
      <c r="D13" s="1" t="s">
        <v>143</v>
      </c>
      <c r="E13" s="1">
        <v>5</v>
      </c>
      <c r="G13" s="1" t="s">
        <v>65</v>
      </c>
      <c r="H13" s="2">
        <v>35629</v>
      </c>
      <c r="I13" s="1" t="s">
        <v>445</v>
      </c>
      <c r="J13" s="1">
        <v>2</v>
      </c>
      <c r="K13" s="1">
        <v>12</v>
      </c>
      <c r="L13" s="1" t="s">
        <v>3</v>
      </c>
      <c r="M13" s="1">
        <v>10</v>
      </c>
      <c r="N13" s="1" t="s">
        <v>96</v>
      </c>
      <c r="Q13" s="122">
        <v>40</v>
      </c>
      <c r="R13" s="122">
        <v>83.333333333333329</v>
      </c>
      <c r="S13" s="122">
        <v>61.666666666666664</v>
      </c>
    </row>
    <row r="14" spans="1:19" x14ac:dyDescent="0.2">
      <c r="A14" s="1">
        <v>13</v>
      </c>
      <c r="B14" s="1" t="s">
        <v>56</v>
      </c>
      <c r="C14" s="1" t="s">
        <v>57</v>
      </c>
      <c r="D14" s="1" t="s">
        <v>143</v>
      </c>
      <c r="E14" s="1">
        <v>2</v>
      </c>
      <c r="G14" s="1" t="s">
        <v>58</v>
      </c>
      <c r="H14" s="2">
        <v>35630</v>
      </c>
      <c r="I14" s="1" t="s">
        <v>445</v>
      </c>
      <c r="J14" s="1">
        <v>2</v>
      </c>
      <c r="K14" s="1">
        <v>12</v>
      </c>
      <c r="L14" s="1" t="s">
        <v>3</v>
      </c>
      <c r="M14" s="1">
        <v>11</v>
      </c>
      <c r="N14" s="1" t="s">
        <v>96</v>
      </c>
      <c r="Q14" s="122">
        <v>40</v>
      </c>
      <c r="R14" s="122">
        <v>91.666666666666671</v>
      </c>
      <c r="S14" s="122">
        <v>65.833333333333343</v>
      </c>
    </row>
    <row r="15" spans="1:19" x14ac:dyDescent="0.2">
      <c r="A15" s="1">
        <v>8</v>
      </c>
      <c r="B15" s="1" t="s">
        <v>53</v>
      </c>
      <c r="C15" s="1" t="s">
        <v>61</v>
      </c>
      <c r="D15" s="1" t="s">
        <v>143</v>
      </c>
      <c r="E15" s="1">
        <v>4</v>
      </c>
      <c r="G15" s="1" t="s">
        <v>62</v>
      </c>
      <c r="H15" s="2">
        <v>35631</v>
      </c>
      <c r="I15" s="1" t="s">
        <v>445</v>
      </c>
      <c r="J15" s="1">
        <v>2</v>
      </c>
      <c r="K15" s="1">
        <v>12</v>
      </c>
      <c r="L15" s="1" t="s">
        <v>3</v>
      </c>
      <c r="M15" s="1">
        <v>7</v>
      </c>
      <c r="N15" s="1" t="s">
        <v>96</v>
      </c>
      <c r="Q15" s="122">
        <v>40</v>
      </c>
      <c r="R15" s="122">
        <v>58.333333333333336</v>
      </c>
      <c r="S15" s="122">
        <v>49.166666666666671</v>
      </c>
    </row>
    <row r="16" spans="1:19" x14ac:dyDescent="0.2">
      <c r="A16" s="1">
        <v>24</v>
      </c>
      <c r="B16" s="1" t="s">
        <v>66</v>
      </c>
      <c r="C16" s="1" t="s">
        <v>69</v>
      </c>
      <c r="D16" s="1" t="s">
        <v>143</v>
      </c>
      <c r="E16" s="1">
        <v>7</v>
      </c>
      <c r="G16" s="1" t="s">
        <v>70</v>
      </c>
      <c r="H16" s="2">
        <v>35680</v>
      </c>
      <c r="I16" s="1" t="s">
        <v>446</v>
      </c>
      <c r="J16" s="1">
        <v>3</v>
      </c>
      <c r="K16" s="1">
        <v>9</v>
      </c>
      <c r="L16" s="1" t="s">
        <v>3</v>
      </c>
      <c r="M16" s="1">
        <v>6</v>
      </c>
      <c r="N16" s="1" t="s">
        <v>97</v>
      </c>
      <c r="Q16" s="122">
        <v>30</v>
      </c>
      <c r="R16" s="122">
        <v>50</v>
      </c>
      <c r="S16" s="122">
        <v>40</v>
      </c>
    </row>
    <row r="17" spans="1:19" x14ac:dyDescent="0.2">
      <c r="A17" s="1">
        <v>24</v>
      </c>
      <c r="B17" s="1" t="s">
        <v>129</v>
      </c>
      <c r="C17" s="1" t="s">
        <v>103</v>
      </c>
      <c r="D17" s="1" t="s">
        <v>143</v>
      </c>
      <c r="H17" s="2">
        <v>35680</v>
      </c>
      <c r="I17" s="1" t="s">
        <v>446</v>
      </c>
      <c r="J17" s="1">
        <v>3</v>
      </c>
      <c r="K17" s="1">
        <v>9</v>
      </c>
      <c r="L17" s="1" t="s">
        <v>3</v>
      </c>
      <c r="Q17" s="122">
        <v>30</v>
      </c>
      <c r="S17" s="122">
        <v>30</v>
      </c>
    </row>
    <row r="18" spans="1:19" x14ac:dyDescent="0.2">
      <c r="A18" s="1">
        <v>17</v>
      </c>
      <c r="B18" s="1" t="s">
        <v>128</v>
      </c>
      <c r="C18" s="1" t="s">
        <v>67</v>
      </c>
      <c r="D18" s="1" t="s">
        <v>143</v>
      </c>
      <c r="H18" s="2">
        <v>35685</v>
      </c>
      <c r="I18" s="1" t="s">
        <v>446</v>
      </c>
      <c r="J18" s="1">
        <v>3</v>
      </c>
      <c r="K18" s="1">
        <v>18</v>
      </c>
      <c r="L18" s="1" t="s">
        <v>9</v>
      </c>
      <c r="M18" s="1">
        <v>11</v>
      </c>
      <c r="N18" s="1" t="s">
        <v>96</v>
      </c>
      <c r="Q18" s="122">
        <v>60</v>
      </c>
      <c r="R18" s="122">
        <v>91.666666666666671</v>
      </c>
      <c r="S18" s="122">
        <v>75.833333333333343</v>
      </c>
    </row>
    <row r="19" spans="1:19" x14ac:dyDescent="0.2">
      <c r="A19" s="1">
        <v>8</v>
      </c>
      <c r="B19" s="1" t="s">
        <v>53</v>
      </c>
      <c r="C19" s="1" t="s">
        <v>61</v>
      </c>
      <c r="D19" s="1" t="s">
        <v>143</v>
      </c>
      <c r="E19" s="1">
        <v>4</v>
      </c>
      <c r="G19" s="1" t="s">
        <v>62</v>
      </c>
      <c r="H19" s="2">
        <v>35686</v>
      </c>
      <c r="I19" s="1" t="s">
        <v>446</v>
      </c>
      <c r="J19" s="1">
        <v>3</v>
      </c>
      <c r="K19" s="1">
        <v>6</v>
      </c>
      <c r="L19" s="1" t="s">
        <v>5</v>
      </c>
      <c r="M19" s="1">
        <v>3</v>
      </c>
      <c r="N19" s="1" t="s">
        <v>97</v>
      </c>
      <c r="Q19" s="122">
        <v>20</v>
      </c>
      <c r="R19" s="122">
        <v>25</v>
      </c>
      <c r="S19" s="122">
        <v>22.5</v>
      </c>
    </row>
    <row r="20" spans="1:19" x14ac:dyDescent="0.2">
      <c r="A20" s="1">
        <v>12</v>
      </c>
      <c r="B20" s="1" t="s">
        <v>130</v>
      </c>
      <c r="C20" s="1" t="s">
        <v>98</v>
      </c>
      <c r="D20" s="1" t="s">
        <v>143</v>
      </c>
      <c r="H20" s="2">
        <v>35687</v>
      </c>
      <c r="I20" s="1" t="s">
        <v>446</v>
      </c>
      <c r="J20" s="1">
        <v>3</v>
      </c>
      <c r="K20" s="1">
        <v>12</v>
      </c>
      <c r="L20" s="1" t="s">
        <v>3</v>
      </c>
      <c r="Q20" s="122">
        <v>40</v>
      </c>
      <c r="S20" s="122">
        <v>40</v>
      </c>
    </row>
    <row r="21" spans="1:19" x14ac:dyDescent="0.2">
      <c r="A21" s="1">
        <v>13</v>
      </c>
      <c r="B21" s="1" t="s">
        <v>56</v>
      </c>
      <c r="C21" s="1" t="s">
        <v>57</v>
      </c>
      <c r="D21" s="1" t="s">
        <v>143</v>
      </c>
      <c r="E21" s="1">
        <v>2</v>
      </c>
      <c r="G21" s="1" t="s">
        <v>58</v>
      </c>
      <c r="H21" s="2">
        <v>35688</v>
      </c>
      <c r="I21" s="1" t="s">
        <v>446</v>
      </c>
      <c r="J21" s="1">
        <v>3</v>
      </c>
      <c r="K21" s="1">
        <v>15</v>
      </c>
      <c r="L21" s="1" t="s">
        <v>3</v>
      </c>
      <c r="M21" s="1">
        <v>12</v>
      </c>
      <c r="N21" s="1" t="s">
        <v>96</v>
      </c>
      <c r="Q21" s="122">
        <v>50</v>
      </c>
      <c r="R21" s="122">
        <v>100</v>
      </c>
      <c r="S21" s="122">
        <v>75</v>
      </c>
    </row>
    <row r="22" spans="1:19" x14ac:dyDescent="0.2">
      <c r="A22" s="1">
        <v>33</v>
      </c>
      <c r="B22" s="1" t="s">
        <v>63</v>
      </c>
      <c r="C22" s="1" t="s">
        <v>64</v>
      </c>
      <c r="D22" s="1" t="s">
        <v>143</v>
      </c>
      <c r="E22" s="1">
        <v>5</v>
      </c>
      <c r="G22" s="1" t="s">
        <v>65</v>
      </c>
      <c r="H22" s="2">
        <v>35694</v>
      </c>
      <c r="I22" s="1" t="s">
        <v>446</v>
      </c>
      <c r="J22" s="1">
        <v>3</v>
      </c>
      <c r="K22" s="1">
        <v>9</v>
      </c>
      <c r="L22" s="1" t="s">
        <v>3</v>
      </c>
      <c r="M22" s="1">
        <v>12</v>
      </c>
      <c r="N22" s="1" t="s">
        <v>96</v>
      </c>
      <c r="Q22" s="122">
        <v>30</v>
      </c>
      <c r="R22" s="122">
        <v>100</v>
      </c>
      <c r="S22" s="122">
        <v>65</v>
      </c>
    </row>
    <row r="23" spans="1:19" x14ac:dyDescent="0.2">
      <c r="A23" s="1">
        <v>4</v>
      </c>
      <c r="B23" s="1" t="s">
        <v>53</v>
      </c>
      <c r="C23" s="1" t="s">
        <v>54</v>
      </c>
      <c r="D23" s="1" t="s">
        <v>143</v>
      </c>
      <c r="E23" s="1">
        <v>1</v>
      </c>
      <c r="G23" s="1" t="s">
        <v>55</v>
      </c>
      <c r="H23" s="2">
        <v>35695</v>
      </c>
      <c r="I23" s="1" t="s">
        <v>446</v>
      </c>
      <c r="J23" s="1">
        <v>3</v>
      </c>
      <c r="K23" s="1">
        <v>12</v>
      </c>
      <c r="L23" s="1" t="s">
        <v>3</v>
      </c>
      <c r="M23" s="1">
        <v>11</v>
      </c>
      <c r="N23" s="1" t="s">
        <v>96</v>
      </c>
      <c r="Q23" s="122">
        <v>40</v>
      </c>
      <c r="R23" s="122">
        <v>91.666666666666671</v>
      </c>
      <c r="S23" s="122">
        <v>65.833333333333343</v>
      </c>
    </row>
    <row r="24" spans="1:19" x14ac:dyDescent="0.2">
      <c r="A24" s="1">
        <v>11</v>
      </c>
      <c r="B24" s="1" t="s">
        <v>71</v>
      </c>
      <c r="C24" s="1" t="s">
        <v>72</v>
      </c>
      <c r="D24" s="1" t="s">
        <v>143</v>
      </c>
      <c r="E24" s="1">
        <v>10</v>
      </c>
      <c r="G24" s="1" t="s">
        <v>73</v>
      </c>
      <c r="H24" s="2">
        <v>35700</v>
      </c>
      <c r="I24" s="1" t="s">
        <v>446</v>
      </c>
      <c r="J24" s="1">
        <v>3</v>
      </c>
      <c r="K24" s="1">
        <v>9</v>
      </c>
      <c r="L24" s="1" t="s">
        <v>3</v>
      </c>
      <c r="M24" s="1">
        <v>8</v>
      </c>
      <c r="N24" s="1" t="s">
        <v>96</v>
      </c>
      <c r="Q24" s="122">
        <v>30</v>
      </c>
      <c r="R24" s="122">
        <v>66.666666666666671</v>
      </c>
      <c r="S24" s="122">
        <v>48.333333333333336</v>
      </c>
    </row>
    <row r="25" spans="1:19" x14ac:dyDescent="0.2">
      <c r="A25" s="1">
        <v>4</v>
      </c>
      <c r="B25" s="1" t="s">
        <v>53</v>
      </c>
      <c r="C25" s="1" t="s">
        <v>54</v>
      </c>
      <c r="D25" s="1" t="s">
        <v>143</v>
      </c>
      <c r="E25" s="1">
        <v>1</v>
      </c>
      <c r="G25" s="1" t="s">
        <v>55</v>
      </c>
      <c r="H25" s="2">
        <v>35769</v>
      </c>
      <c r="I25" s="1" t="s">
        <v>447</v>
      </c>
      <c r="J25" s="1">
        <v>4</v>
      </c>
      <c r="K25" s="1">
        <v>9</v>
      </c>
      <c r="L25" s="1" t="s">
        <v>3</v>
      </c>
      <c r="M25" s="1">
        <v>8</v>
      </c>
      <c r="N25" s="1" t="s">
        <v>96</v>
      </c>
      <c r="Q25" s="122">
        <v>30</v>
      </c>
      <c r="R25" s="122">
        <v>66.666666666666671</v>
      </c>
      <c r="S25" s="122">
        <v>48.333333333333336</v>
      </c>
    </row>
    <row r="26" spans="1:19" x14ac:dyDescent="0.2">
      <c r="A26" s="1">
        <v>13</v>
      </c>
      <c r="B26" s="1" t="s">
        <v>56</v>
      </c>
      <c r="C26" s="1" t="s">
        <v>57</v>
      </c>
      <c r="D26" s="1" t="s">
        <v>143</v>
      </c>
      <c r="E26" s="1">
        <v>2</v>
      </c>
      <c r="G26" s="1" t="s">
        <v>58</v>
      </c>
      <c r="H26" s="2">
        <v>35855</v>
      </c>
      <c r="I26" s="1" t="s">
        <v>448</v>
      </c>
      <c r="J26" s="1">
        <v>5</v>
      </c>
      <c r="K26" s="1">
        <v>6</v>
      </c>
      <c r="L26" s="1" t="s">
        <v>5</v>
      </c>
      <c r="M26" s="1">
        <v>5</v>
      </c>
      <c r="N26" s="1" t="s">
        <v>97</v>
      </c>
      <c r="Q26" s="122">
        <v>20</v>
      </c>
      <c r="R26" s="122">
        <v>41.666666666666664</v>
      </c>
      <c r="S26" s="122">
        <v>30.833333333333332</v>
      </c>
    </row>
    <row r="27" spans="1:19" x14ac:dyDescent="0.2">
      <c r="A27" s="1">
        <v>11</v>
      </c>
      <c r="B27" s="1" t="s">
        <v>71</v>
      </c>
      <c r="C27" s="1" t="s">
        <v>72</v>
      </c>
      <c r="D27" s="1" t="s">
        <v>143</v>
      </c>
      <c r="E27" s="1">
        <v>10</v>
      </c>
      <c r="G27" s="1" t="s">
        <v>73</v>
      </c>
      <c r="H27" s="2">
        <v>35918</v>
      </c>
      <c r="I27" s="1" t="s">
        <v>448</v>
      </c>
      <c r="J27" s="1">
        <v>5</v>
      </c>
      <c r="K27" s="1">
        <v>12</v>
      </c>
      <c r="L27" s="1" t="s">
        <v>3</v>
      </c>
      <c r="M27" s="1">
        <v>11</v>
      </c>
      <c r="N27" s="1" t="s">
        <v>96</v>
      </c>
      <c r="Q27" s="122">
        <v>40</v>
      </c>
      <c r="R27" s="122">
        <v>91.666666666666671</v>
      </c>
      <c r="S27" s="122">
        <v>65.833333333333343</v>
      </c>
    </row>
    <row r="28" spans="1:19" x14ac:dyDescent="0.2">
      <c r="A28" s="1">
        <v>33</v>
      </c>
      <c r="B28" s="1" t="s">
        <v>63</v>
      </c>
      <c r="C28" s="1" t="s">
        <v>64</v>
      </c>
      <c r="D28" s="1" t="s">
        <v>143</v>
      </c>
      <c r="E28" s="1">
        <v>5</v>
      </c>
      <c r="G28" s="1" t="s">
        <v>65</v>
      </c>
      <c r="H28" s="2">
        <v>35925</v>
      </c>
      <c r="I28" s="1" t="s">
        <v>448</v>
      </c>
      <c r="J28" s="1">
        <v>5</v>
      </c>
      <c r="K28" s="1">
        <v>12</v>
      </c>
      <c r="L28" s="1" t="s">
        <v>3</v>
      </c>
      <c r="M28" s="1">
        <v>11</v>
      </c>
      <c r="N28" s="1" t="s">
        <v>96</v>
      </c>
      <c r="Q28" s="122">
        <v>40</v>
      </c>
      <c r="R28" s="122">
        <v>91.666666666666671</v>
      </c>
      <c r="S28" s="122">
        <v>65.833333333333343</v>
      </c>
    </row>
    <row r="29" spans="1:19" x14ac:dyDescent="0.2">
      <c r="A29" s="1">
        <v>17</v>
      </c>
      <c r="B29" s="1" t="s">
        <v>128</v>
      </c>
      <c r="C29" s="1" t="s">
        <v>67</v>
      </c>
      <c r="D29" s="1" t="s">
        <v>143</v>
      </c>
      <c r="H29" s="2">
        <v>35930</v>
      </c>
      <c r="I29" s="1" t="s">
        <v>448</v>
      </c>
      <c r="J29" s="1">
        <v>5</v>
      </c>
      <c r="K29" s="1">
        <v>6</v>
      </c>
      <c r="L29" s="1" t="s">
        <v>5</v>
      </c>
      <c r="M29" s="1">
        <v>7</v>
      </c>
      <c r="N29" s="1" t="s">
        <v>96</v>
      </c>
      <c r="Q29" s="122">
        <v>20</v>
      </c>
      <c r="R29" s="122">
        <v>58.333333333333336</v>
      </c>
      <c r="S29" s="122">
        <v>39.166666666666671</v>
      </c>
    </row>
    <row r="30" spans="1:19" x14ac:dyDescent="0.2">
      <c r="A30" s="1">
        <v>4</v>
      </c>
      <c r="B30" s="1" t="s">
        <v>53</v>
      </c>
      <c r="C30" s="1" t="s">
        <v>54</v>
      </c>
      <c r="D30" s="1" t="s">
        <v>143</v>
      </c>
      <c r="E30" s="1">
        <v>1</v>
      </c>
      <c r="G30" s="1" t="s">
        <v>55</v>
      </c>
      <c r="H30" s="2">
        <v>35930</v>
      </c>
      <c r="I30" s="1" t="s">
        <v>448</v>
      </c>
      <c r="J30" s="1">
        <v>5</v>
      </c>
      <c r="K30" s="1">
        <v>3</v>
      </c>
      <c r="L30" s="1" t="s">
        <v>5</v>
      </c>
      <c r="M30" s="1">
        <v>10</v>
      </c>
      <c r="N30" s="1" t="s">
        <v>96</v>
      </c>
      <c r="Q30" s="122">
        <v>10</v>
      </c>
      <c r="R30" s="122">
        <v>83.333333333333329</v>
      </c>
      <c r="S30" s="122">
        <v>46.666666666666664</v>
      </c>
    </row>
    <row r="31" spans="1:19" x14ac:dyDescent="0.2">
      <c r="A31" s="1">
        <v>8</v>
      </c>
      <c r="B31" s="1" t="s">
        <v>53</v>
      </c>
      <c r="C31" s="1" t="s">
        <v>61</v>
      </c>
      <c r="D31" s="1" t="s">
        <v>143</v>
      </c>
      <c r="E31" s="1">
        <v>4</v>
      </c>
      <c r="G31" s="1" t="s">
        <v>62</v>
      </c>
      <c r="H31" s="2">
        <v>35931</v>
      </c>
      <c r="I31" s="1" t="s">
        <v>448</v>
      </c>
      <c r="J31" s="1">
        <v>5</v>
      </c>
      <c r="K31" s="1">
        <v>3</v>
      </c>
      <c r="L31" s="1" t="s">
        <v>5</v>
      </c>
      <c r="M31" s="1">
        <v>2</v>
      </c>
      <c r="N31" s="1" t="s">
        <v>97</v>
      </c>
      <c r="Q31" s="122">
        <v>10</v>
      </c>
      <c r="R31" s="122">
        <v>16.666666666666668</v>
      </c>
      <c r="S31" s="122">
        <v>13.333333333333334</v>
      </c>
    </row>
    <row r="32" spans="1:19" x14ac:dyDescent="0.2">
      <c r="A32" s="1">
        <v>13</v>
      </c>
      <c r="B32" s="1" t="s">
        <v>56</v>
      </c>
      <c r="C32" s="1" t="s">
        <v>57</v>
      </c>
      <c r="D32" s="1" t="s">
        <v>143</v>
      </c>
      <c r="E32" s="1">
        <v>2</v>
      </c>
      <c r="G32" s="1" t="s">
        <v>58</v>
      </c>
      <c r="H32" s="2">
        <v>35932</v>
      </c>
      <c r="I32" s="1" t="s">
        <v>448</v>
      </c>
      <c r="J32" s="1">
        <v>5</v>
      </c>
      <c r="K32" s="1">
        <v>3</v>
      </c>
      <c r="L32" s="1" t="s">
        <v>5</v>
      </c>
      <c r="M32" s="1">
        <v>2</v>
      </c>
      <c r="N32" s="1" t="s">
        <v>97</v>
      </c>
      <c r="Q32" s="122">
        <v>10</v>
      </c>
      <c r="R32" s="122">
        <v>16.666666666666668</v>
      </c>
      <c r="S32" s="122">
        <v>13.333333333333334</v>
      </c>
    </row>
    <row r="33" spans="1:19" x14ac:dyDescent="0.2">
      <c r="A33" s="1">
        <v>1</v>
      </c>
      <c r="B33" s="1" t="s">
        <v>53</v>
      </c>
      <c r="C33" s="1" t="s">
        <v>59</v>
      </c>
      <c r="D33" s="1" t="s">
        <v>143</v>
      </c>
      <c r="E33" s="1">
        <v>3</v>
      </c>
      <c r="G33" s="1" t="s">
        <v>60</v>
      </c>
      <c r="H33" s="2">
        <v>35932</v>
      </c>
      <c r="I33" s="1" t="s">
        <v>448</v>
      </c>
      <c r="J33" s="1">
        <v>5</v>
      </c>
      <c r="K33" s="1">
        <v>12</v>
      </c>
      <c r="L33" s="1" t="s">
        <v>3</v>
      </c>
      <c r="M33" s="1">
        <v>11</v>
      </c>
      <c r="N33" s="1" t="s">
        <v>96</v>
      </c>
      <c r="Q33" s="122">
        <v>40</v>
      </c>
      <c r="R33" s="122">
        <v>91.666666666666671</v>
      </c>
      <c r="S33" s="122">
        <v>65.833333333333343</v>
      </c>
    </row>
    <row r="34" spans="1:19" x14ac:dyDescent="0.2">
      <c r="A34" s="1">
        <v>12</v>
      </c>
      <c r="B34" s="1" t="s">
        <v>98</v>
      </c>
      <c r="C34" s="1" t="s">
        <v>98</v>
      </c>
      <c r="D34" s="1" t="s">
        <v>143</v>
      </c>
      <c r="E34" s="1">
        <v>9</v>
      </c>
      <c r="G34" s="1" t="s">
        <v>99</v>
      </c>
      <c r="H34" s="2">
        <v>35934</v>
      </c>
      <c r="I34" s="1" t="s">
        <v>448</v>
      </c>
      <c r="J34" s="1">
        <v>5</v>
      </c>
      <c r="K34" s="1">
        <v>15</v>
      </c>
      <c r="L34" s="1" t="s">
        <v>3</v>
      </c>
      <c r="M34" s="1">
        <v>8</v>
      </c>
      <c r="N34" s="1" t="s">
        <v>96</v>
      </c>
      <c r="Q34" s="122">
        <v>50</v>
      </c>
      <c r="R34" s="122">
        <v>66.666666666666671</v>
      </c>
      <c r="S34" s="122">
        <v>58.333333333333336</v>
      </c>
    </row>
    <row r="35" spans="1:19" x14ac:dyDescent="0.2">
      <c r="A35" s="1">
        <v>24</v>
      </c>
      <c r="B35" s="1" t="s">
        <v>66</v>
      </c>
      <c r="C35" s="1" t="s">
        <v>69</v>
      </c>
      <c r="D35" s="1" t="s">
        <v>143</v>
      </c>
      <c r="E35" s="1">
        <v>7</v>
      </c>
      <c r="G35" s="1" t="s">
        <v>70</v>
      </c>
      <c r="H35" s="2">
        <v>35937</v>
      </c>
      <c r="I35" s="1" t="s">
        <v>448</v>
      </c>
      <c r="J35" s="1">
        <v>5</v>
      </c>
      <c r="K35" s="1">
        <v>9</v>
      </c>
      <c r="L35" s="1" t="s">
        <v>3</v>
      </c>
      <c r="M35" s="1">
        <v>6</v>
      </c>
      <c r="N35" s="1" t="s">
        <v>97</v>
      </c>
      <c r="Q35" s="122">
        <v>30</v>
      </c>
      <c r="R35" s="122">
        <v>50</v>
      </c>
      <c r="S35" s="122">
        <v>40</v>
      </c>
    </row>
    <row r="36" spans="1:19" x14ac:dyDescent="0.2">
      <c r="A36" s="1">
        <v>24</v>
      </c>
      <c r="B36" s="1" t="s">
        <v>129</v>
      </c>
      <c r="C36" s="1" t="s">
        <v>103</v>
      </c>
      <c r="D36" s="1" t="s">
        <v>143</v>
      </c>
      <c r="H36" s="2">
        <v>35937</v>
      </c>
      <c r="I36" s="1" t="s">
        <v>448</v>
      </c>
      <c r="J36" s="1">
        <v>5</v>
      </c>
      <c r="K36" s="1">
        <v>12</v>
      </c>
      <c r="L36" s="1" t="s">
        <v>3</v>
      </c>
      <c r="Q36" s="122">
        <v>40</v>
      </c>
      <c r="S36" s="122">
        <v>40</v>
      </c>
    </row>
    <row r="37" spans="1:19" x14ac:dyDescent="0.2">
      <c r="A37" s="1">
        <v>3</v>
      </c>
      <c r="B37" s="1" t="s">
        <v>53</v>
      </c>
      <c r="C37" s="1" t="s">
        <v>74</v>
      </c>
      <c r="D37" s="1" t="s">
        <v>143</v>
      </c>
      <c r="E37" s="1">
        <v>11</v>
      </c>
      <c r="G37" s="1" t="s">
        <v>75</v>
      </c>
      <c r="H37" s="2">
        <v>35938</v>
      </c>
      <c r="I37" s="1" t="s">
        <v>448</v>
      </c>
      <c r="J37" s="1">
        <v>5</v>
      </c>
      <c r="K37" s="1">
        <v>15</v>
      </c>
      <c r="L37" s="1" t="s">
        <v>3</v>
      </c>
      <c r="M37" s="1">
        <v>9</v>
      </c>
      <c r="N37" s="1" t="s">
        <v>96</v>
      </c>
      <c r="Q37" s="122">
        <v>50</v>
      </c>
      <c r="R37" s="122">
        <v>75</v>
      </c>
      <c r="S37" s="122">
        <v>62.5</v>
      </c>
    </row>
    <row r="38" spans="1:19" x14ac:dyDescent="0.2">
      <c r="A38" s="1">
        <v>8</v>
      </c>
      <c r="B38" s="1" t="s">
        <v>53</v>
      </c>
      <c r="C38" s="1" t="s">
        <v>61</v>
      </c>
      <c r="D38" s="1" t="s">
        <v>143</v>
      </c>
      <c r="E38" s="1">
        <v>4</v>
      </c>
      <c r="G38" s="1" t="s">
        <v>62</v>
      </c>
      <c r="H38" s="2">
        <v>35987</v>
      </c>
      <c r="I38" s="1" t="s">
        <v>449</v>
      </c>
      <c r="J38" s="1">
        <v>6</v>
      </c>
      <c r="K38" s="1">
        <v>3</v>
      </c>
      <c r="L38" s="1" t="s">
        <v>5</v>
      </c>
      <c r="M38" s="1">
        <v>2</v>
      </c>
      <c r="N38" s="1" t="s">
        <v>97</v>
      </c>
      <c r="Q38" s="122">
        <v>10</v>
      </c>
      <c r="R38" s="122">
        <v>16.666666666666668</v>
      </c>
      <c r="S38" s="122">
        <v>13.333333333333334</v>
      </c>
    </row>
    <row r="39" spans="1:19" x14ac:dyDescent="0.2">
      <c r="A39" s="1">
        <v>11</v>
      </c>
      <c r="B39" s="1" t="s">
        <v>71</v>
      </c>
      <c r="C39" s="1" t="s">
        <v>72</v>
      </c>
      <c r="D39" s="1" t="s">
        <v>143</v>
      </c>
      <c r="E39" s="1">
        <v>10</v>
      </c>
      <c r="G39" s="1" t="s">
        <v>73</v>
      </c>
      <c r="H39" s="2">
        <v>35988</v>
      </c>
      <c r="I39" s="1" t="s">
        <v>449</v>
      </c>
      <c r="J39" s="1">
        <v>6</v>
      </c>
      <c r="K39" s="1">
        <v>12</v>
      </c>
      <c r="L39" s="1" t="s">
        <v>3</v>
      </c>
      <c r="M39" s="1">
        <v>10</v>
      </c>
      <c r="N39" s="1" t="s">
        <v>96</v>
      </c>
      <c r="Q39" s="122">
        <v>40</v>
      </c>
      <c r="R39" s="122">
        <v>83.333333333333329</v>
      </c>
      <c r="S39" s="122">
        <v>61.666666666666664</v>
      </c>
    </row>
    <row r="40" spans="1:19" x14ac:dyDescent="0.2">
      <c r="A40" s="1">
        <v>13</v>
      </c>
      <c r="B40" s="1" t="s">
        <v>56</v>
      </c>
      <c r="C40" s="1" t="s">
        <v>57</v>
      </c>
      <c r="D40" s="1" t="s">
        <v>143</v>
      </c>
      <c r="E40" s="1">
        <v>2</v>
      </c>
      <c r="G40" s="1" t="s">
        <v>58</v>
      </c>
      <c r="H40" s="2">
        <v>35994</v>
      </c>
      <c r="I40" s="1" t="s">
        <v>449</v>
      </c>
      <c r="J40" s="1">
        <v>6</v>
      </c>
      <c r="K40" s="1">
        <v>3</v>
      </c>
      <c r="L40" s="1" t="s">
        <v>5</v>
      </c>
      <c r="M40" s="1">
        <v>7</v>
      </c>
      <c r="N40" s="1" t="s">
        <v>96</v>
      </c>
      <c r="Q40" s="122">
        <v>10</v>
      </c>
      <c r="R40" s="122">
        <v>58.333333333333336</v>
      </c>
      <c r="S40" s="122">
        <v>34.166666666666671</v>
      </c>
    </row>
    <row r="41" spans="1:19" x14ac:dyDescent="0.2">
      <c r="A41" s="1">
        <v>3</v>
      </c>
      <c r="B41" s="1" t="s">
        <v>53</v>
      </c>
      <c r="C41" s="1" t="s">
        <v>74</v>
      </c>
      <c r="D41" s="1" t="s">
        <v>143</v>
      </c>
      <c r="E41" s="1">
        <v>11</v>
      </c>
      <c r="G41" s="1" t="s">
        <v>75</v>
      </c>
      <c r="H41" s="2">
        <v>35994</v>
      </c>
      <c r="I41" s="1" t="s">
        <v>449</v>
      </c>
      <c r="J41" s="1">
        <v>6</v>
      </c>
      <c r="K41" s="1">
        <v>12</v>
      </c>
      <c r="L41" s="1" t="s">
        <v>3</v>
      </c>
      <c r="M41" s="1">
        <v>10</v>
      </c>
      <c r="N41" s="1" t="s">
        <v>96</v>
      </c>
      <c r="Q41" s="122">
        <v>40</v>
      </c>
      <c r="R41" s="122">
        <v>83.333333333333329</v>
      </c>
      <c r="S41" s="122">
        <v>61.666666666666664</v>
      </c>
    </row>
    <row r="42" spans="1:19" x14ac:dyDescent="0.2">
      <c r="A42" s="1">
        <v>1</v>
      </c>
      <c r="B42" s="1" t="s">
        <v>53</v>
      </c>
      <c r="C42" s="1" t="s">
        <v>59</v>
      </c>
      <c r="D42" s="1" t="s">
        <v>143</v>
      </c>
      <c r="E42" s="1">
        <v>3</v>
      </c>
      <c r="G42" s="1" t="s">
        <v>60</v>
      </c>
      <c r="H42" s="2">
        <v>35995</v>
      </c>
      <c r="I42" s="1" t="s">
        <v>449</v>
      </c>
      <c r="J42" s="1">
        <v>6</v>
      </c>
      <c r="K42" s="1">
        <v>12</v>
      </c>
      <c r="L42" s="1" t="s">
        <v>3</v>
      </c>
      <c r="M42" s="1">
        <v>11</v>
      </c>
      <c r="N42" s="1" t="s">
        <v>96</v>
      </c>
      <c r="Q42" s="122">
        <v>40</v>
      </c>
      <c r="R42" s="122">
        <v>91.666666666666671</v>
      </c>
      <c r="S42" s="122">
        <v>65.833333333333343</v>
      </c>
    </row>
    <row r="43" spans="1:19" x14ac:dyDescent="0.2">
      <c r="A43" s="1">
        <v>4</v>
      </c>
      <c r="B43" s="1" t="s">
        <v>53</v>
      </c>
      <c r="C43" s="1" t="s">
        <v>54</v>
      </c>
      <c r="D43" s="1" t="s">
        <v>143</v>
      </c>
      <c r="E43" s="1">
        <v>1</v>
      </c>
      <c r="G43" s="1" t="s">
        <v>55</v>
      </c>
      <c r="H43" s="2">
        <v>35998</v>
      </c>
      <c r="I43" s="1" t="s">
        <v>449</v>
      </c>
      <c r="J43" s="1">
        <v>6</v>
      </c>
      <c r="K43" s="1">
        <v>9</v>
      </c>
      <c r="L43" s="1" t="s">
        <v>3</v>
      </c>
      <c r="M43" s="1">
        <v>12</v>
      </c>
      <c r="N43" s="1" t="s">
        <v>96</v>
      </c>
      <c r="Q43" s="122">
        <v>30</v>
      </c>
      <c r="R43" s="122">
        <v>100</v>
      </c>
      <c r="S43" s="122">
        <v>65</v>
      </c>
    </row>
    <row r="44" spans="1:19" x14ac:dyDescent="0.2">
      <c r="A44" s="1">
        <v>24</v>
      </c>
      <c r="B44" s="1" t="s">
        <v>66</v>
      </c>
      <c r="C44" s="1" t="s">
        <v>69</v>
      </c>
      <c r="D44" s="1" t="s">
        <v>143</v>
      </c>
      <c r="E44" s="1">
        <v>7</v>
      </c>
      <c r="G44" s="1" t="s">
        <v>70</v>
      </c>
      <c r="H44" s="2">
        <v>35999</v>
      </c>
      <c r="I44" s="1" t="s">
        <v>449</v>
      </c>
      <c r="J44" s="1">
        <v>6</v>
      </c>
      <c r="K44" s="1">
        <v>9</v>
      </c>
      <c r="L44" s="1" t="s">
        <v>3</v>
      </c>
      <c r="M44" s="1">
        <v>9</v>
      </c>
      <c r="N44" s="1" t="s">
        <v>96</v>
      </c>
      <c r="Q44" s="122">
        <v>30</v>
      </c>
      <c r="R44" s="122">
        <v>75</v>
      </c>
      <c r="S44" s="122">
        <v>52.5</v>
      </c>
    </row>
    <row r="45" spans="1:19" x14ac:dyDescent="0.2">
      <c r="A45" s="1">
        <v>24</v>
      </c>
      <c r="B45" s="1" t="s">
        <v>129</v>
      </c>
      <c r="C45" s="1" t="s">
        <v>103</v>
      </c>
      <c r="D45" s="1" t="s">
        <v>143</v>
      </c>
      <c r="H45" s="2">
        <v>35999</v>
      </c>
      <c r="I45" s="1" t="s">
        <v>449</v>
      </c>
      <c r="J45" s="1">
        <v>6</v>
      </c>
      <c r="K45" s="1">
        <v>9</v>
      </c>
      <c r="L45" s="1" t="s">
        <v>3</v>
      </c>
      <c r="Q45" s="122">
        <v>30</v>
      </c>
      <c r="S45" s="122">
        <v>30</v>
      </c>
    </row>
    <row r="46" spans="1:19" x14ac:dyDescent="0.2">
      <c r="A46" s="1">
        <v>33</v>
      </c>
      <c r="B46" s="1" t="s">
        <v>63</v>
      </c>
      <c r="C46" s="1" t="s">
        <v>64</v>
      </c>
      <c r="D46" s="1" t="s">
        <v>143</v>
      </c>
      <c r="E46" s="1">
        <v>5</v>
      </c>
      <c r="G46" s="1" t="s">
        <v>65</v>
      </c>
      <c r="H46" s="2">
        <v>36001</v>
      </c>
      <c r="I46" s="1" t="s">
        <v>449</v>
      </c>
      <c r="J46" s="1">
        <v>6</v>
      </c>
      <c r="K46" s="1">
        <v>12</v>
      </c>
      <c r="L46" s="1" t="s">
        <v>3</v>
      </c>
      <c r="M46" s="1">
        <v>10</v>
      </c>
      <c r="N46" s="1" t="s">
        <v>96</v>
      </c>
      <c r="Q46" s="122">
        <v>40</v>
      </c>
      <c r="R46" s="122">
        <v>83.333333333333329</v>
      </c>
      <c r="S46" s="122">
        <v>61.666666666666664</v>
      </c>
    </row>
    <row r="47" spans="1:19" x14ac:dyDescent="0.2">
      <c r="A47" s="1">
        <v>17</v>
      </c>
      <c r="B47" s="1" t="s">
        <v>128</v>
      </c>
      <c r="C47" s="1" t="s">
        <v>67</v>
      </c>
      <c r="D47" s="1" t="s">
        <v>143</v>
      </c>
      <c r="H47" s="2">
        <v>36004</v>
      </c>
      <c r="I47" s="1" t="s">
        <v>449</v>
      </c>
      <c r="J47" s="1">
        <v>6</v>
      </c>
      <c r="K47" s="1">
        <v>15</v>
      </c>
      <c r="L47" s="1" t="s">
        <v>3</v>
      </c>
      <c r="M47" s="1">
        <v>11</v>
      </c>
      <c r="N47" s="1" t="s">
        <v>96</v>
      </c>
      <c r="Q47" s="122">
        <v>50</v>
      </c>
      <c r="R47" s="122">
        <v>91.666666666666671</v>
      </c>
      <c r="S47" s="122">
        <v>70.833333333333343</v>
      </c>
    </row>
    <row r="48" spans="1:19" x14ac:dyDescent="0.2">
      <c r="A48" s="1">
        <v>12</v>
      </c>
      <c r="B48" s="1" t="s">
        <v>98</v>
      </c>
      <c r="C48" s="1" t="s">
        <v>98</v>
      </c>
      <c r="D48" s="1" t="s">
        <v>143</v>
      </c>
      <c r="E48" s="1">
        <v>9</v>
      </c>
      <c r="G48" s="1" t="s">
        <v>99</v>
      </c>
      <c r="H48" s="2">
        <v>36011</v>
      </c>
      <c r="I48" s="1" t="s">
        <v>449</v>
      </c>
      <c r="J48" s="1">
        <v>6</v>
      </c>
      <c r="K48" s="1">
        <v>15</v>
      </c>
      <c r="L48" s="1" t="s">
        <v>3</v>
      </c>
      <c r="M48" s="1">
        <v>6</v>
      </c>
      <c r="N48" s="1" t="s">
        <v>97</v>
      </c>
      <c r="Q48" s="122">
        <v>50</v>
      </c>
      <c r="R48" s="122">
        <v>50</v>
      </c>
      <c r="S48" s="122">
        <v>50</v>
      </c>
    </row>
    <row r="49" spans="1:19" x14ac:dyDescent="0.2">
      <c r="A49" s="1">
        <v>4</v>
      </c>
      <c r="B49" s="1" t="s">
        <v>53</v>
      </c>
      <c r="C49" s="1" t="s">
        <v>54</v>
      </c>
      <c r="D49" s="1" t="s">
        <v>143</v>
      </c>
      <c r="E49" s="1">
        <v>1</v>
      </c>
      <c r="G49" s="1" t="s">
        <v>55</v>
      </c>
      <c r="H49" s="2">
        <v>36049</v>
      </c>
      <c r="I49" s="1" t="s">
        <v>450</v>
      </c>
      <c r="J49" s="1">
        <v>7</v>
      </c>
      <c r="K49" s="1">
        <v>12</v>
      </c>
      <c r="L49" s="1" t="s">
        <v>3</v>
      </c>
      <c r="M49" s="1">
        <v>8</v>
      </c>
      <c r="N49" s="1" t="s">
        <v>96</v>
      </c>
      <c r="Q49" s="122">
        <v>40</v>
      </c>
      <c r="R49" s="122">
        <v>66.666666666666671</v>
      </c>
      <c r="S49" s="122">
        <v>53.333333333333336</v>
      </c>
    </row>
    <row r="50" spans="1:19" x14ac:dyDescent="0.2">
      <c r="A50" s="1">
        <v>8</v>
      </c>
      <c r="B50" s="1" t="s">
        <v>53</v>
      </c>
      <c r="C50" s="1" t="s">
        <v>61</v>
      </c>
      <c r="D50" s="1" t="s">
        <v>143</v>
      </c>
      <c r="E50" s="1">
        <v>4</v>
      </c>
      <c r="G50" s="1" t="s">
        <v>62</v>
      </c>
      <c r="H50" s="2">
        <v>36050</v>
      </c>
      <c r="I50" s="1" t="s">
        <v>450</v>
      </c>
      <c r="J50" s="1">
        <v>7</v>
      </c>
      <c r="K50" s="1">
        <v>6</v>
      </c>
      <c r="L50" s="1" t="s">
        <v>5</v>
      </c>
      <c r="M50" s="1">
        <v>4</v>
      </c>
      <c r="N50" s="1" t="s">
        <v>97</v>
      </c>
      <c r="Q50" s="122">
        <v>20</v>
      </c>
      <c r="R50" s="122">
        <v>33.333333333333336</v>
      </c>
      <c r="S50" s="122">
        <v>26.666666666666668</v>
      </c>
    </row>
    <row r="51" spans="1:19" x14ac:dyDescent="0.2">
      <c r="A51" s="1">
        <v>13</v>
      </c>
      <c r="B51" s="1" t="s">
        <v>56</v>
      </c>
      <c r="C51" s="1" t="s">
        <v>57</v>
      </c>
      <c r="D51" s="1" t="s">
        <v>143</v>
      </c>
      <c r="E51" s="1">
        <v>2</v>
      </c>
      <c r="G51" s="1" t="s">
        <v>58</v>
      </c>
      <c r="H51" s="2">
        <v>36051</v>
      </c>
      <c r="I51" s="1" t="s">
        <v>450</v>
      </c>
      <c r="J51" s="1">
        <v>7</v>
      </c>
      <c r="K51" s="1">
        <v>9</v>
      </c>
      <c r="L51" s="1" t="s">
        <v>3</v>
      </c>
      <c r="M51" s="1">
        <v>6</v>
      </c>
      <c r="N51" s="1" t="s">
        <v>97</v>
      </c>
      <c r="Q51" s="122">
        <v>30</v>
      </c>
      <c r="R51" s="122">
        <v>50</v>
      </c>
      <c r="S51" s="122">
        <v>40</v>
      </c>
    </row>
    <row r="52" spans="1:19" x14ac:dyDescent="0.2">
      <c r="A52" s="1">
        <v>33</v>
      </c>
      <c r="B52" s="1" t="s">
        <v>63</v>
      </c>
      <c r="C52" s="1" t="s">
        <v>64</v>
      </c>
      <c r="D52" s="1" t="s">
        <v>143</v>
      </c>
      <c r="E52" s="1">
        <v>5</v>
      </c>
      <c r="G52" s="1" t="s">
        <v>65</v>
      </c>
      <c r="H52" s="2">
        <v>36051</v>
      </c>
      <c r="I52" s="1" t="s">
        <v>450</v>
      </c>
      <c r="J52" s="1">
        <v>7</v>
      </c>
      <c r="K52" s="1">
        <v>15</v>
      </c>
      <c r="L52" s="1" t="s">
        <v>3</v>
      </c>
      <c r="M52" s="1">
        <v>12</v>
      </c>
      <c r="N52" s="1" t="s">
        <v>96</v>
      </c>
      <c r="Q52" s="122">
        <v>50</v>
      </c>
      <c r="R52" s="122">
        <v>100</v>
      </c>
      <c r="S52" s="122">
        <v>75</v>
      </c>
    </row>
    <row r="53" spans="1:19" x14ac:dyDescent="0.2">
      <c r="A53" s="1">
        <v>24</v>
      </c>
      <c r="B53" s="1" t="s">
        <v>66</v>
      </c>
      <c r="C53" s="1" t="s">
        <v>69</v>
      </c>
      <c r="D53" s="1" t="s">
        <v>143</v>
      </c>
      <c r="E53" s="1">
        <v>7</v>
      </c>
      <c r="G53" s="1" t="s">
        <v>70</v>
      </c>
      <c r="H53" s="2">
        <v>36057</v>
      </c>
      <c r="I53" s="1" t="s">
        <v>450</v>
      </c>
      <c r="J53" s="1">
        <v>7</v>
      </c>
      <c r="K53" s="1">
        <v>9</v>
      </c>
      <c r="L53" s="1" t="s">
        <v>3</v>
      </c>
      <c r="M53" s="1">
        <v>4</v>
      </c>
      <c r="N53" s="1" t="s">
        <v>97</v>
      </c>
      <c r="Q53" s="122">
        <v>30</v>
      </c>
      <c r="R53" s="122">
        <v>33.333333333333336</v>
      </c>
      <c r="S53" s="122">
        <v>31.666666666666668</v>
      </c>
    </row>
    <row r="54" spans="1:19" x14ac:dyDescent="0.2">
      <c r="A54" s="1">
        <v>24</v>
      </c>
      <c r="B54" s="1" t="s">
        <v>129</v>
      </c>
      <c r="C54" s="1" t="s">
        <v>103</v>
      </c>
      <c r="D54" s="1" t="s">
        <v>143</v>
      </c>
      <c r="H54" s="2">
        <v>36057</v>
      </c>
      <c r="I54" s="1" t="s">
        <v>450</v>
      </c>
      <c r="J54" s="1">
        <v>7</v>
      </c>
      <c r="K54" s="1">
        <v>12</v>
      </c>
      <c r="L54" s="1" t="s">
        <v>3</v>
      </c>
      <c r="Q54" s="122">
        <v>40</v>
      </c>
      <c r="S54" s="122">
        <v>40</v>
      </c>
    </row>
    <row r="55" spans="1:19" x14ac:dyDescent="0.2">
      <c r="A55" s="1">
        <v>1</v>
      </c>
      <c r="B55" s="1" t="s">
        <v>53</v>
      </c>
      <c r="C55" s="1" t="s">
        <v>59</v>
      </c>
      <c r="D55" s="1" t="s">
        <v>143</v>
      </c>
      <c r="E55" s="1">
        <v>3</v>
      </c>
      <c r="G55" s="1" t="s">
        <v>60</v>
      </c>
      <c r="H55" s="2">
        <v>36058</v>
      </c>
      <c r="I55" s="1" t="s">
        <v>450</v>
      </c>
      <c r="J55" s="1">
        <v>7</v>
      </c>
      <c r="K55" s="1">
        <v>12</v>
      </c>
      <c r="L55" s="1" t="s">
        <v>3</v>
      </c>
      <c r="M55" s="1">
        <v>9</v>
      </c>
      <c r="N55" s="1" t="s">
        <v>96</v>
      </c>
      <c r="Q55" s="122">
        <v>40</v>
      </c>
      <c r="R55" s="122">
        <v>75</v>
      </c>
      <c r="S55" s="122">
        <v>57.5</v>
      </c>
    </row>
    <row r="56" spans="1:19" x14ac:dyDescent="0.2">
      <c r="A56" s="1">
        <v>17</v>
      </c>
      <c r="B56" s="1" t="s">
        <v>128</v>
      </c>
      <c r="C56" s="1" t="s">
        <v>67</v>
      </c>
      <c r="D56" s="1" t="s">
        <v>143</v>
      </c>
      <c r="H56" s="2">
        <v>36061</v>
      </c>
      <c r="I56" s="1" t="s">
        <v>450</v>
      </c>
      <c r="J56" s="1">
        <v>7</v>
      </c>
      <c r="K56" s="1">
        <v>15</v>
      </c>
      <c r="L56" s="1" t="s">
        <v>3</v>
      </c>
      <c r="M56" s="1">
        <v>12</v>
      </c>
      <c r="N56" s="1" t="s">
        <v>96</v>
      </c>
      <c r="Q56" s="122">
        <v>50</v>
      </c>
      <c r="R56" s="122">
        <v>100</v>
      </c>
      <c r="S56" s="122">
        <v>75</v>
      </c>
    </row>
    <row r="57" spans="1:19" x14ac:dyDescent="0.2">
      <c r="A57" s="1">
        <v>1</v>
      </c>
      <c r="B57" s="1" t="s">
        <v>53</v>
      </c>
      <c r="C57" s="1" t="s">
        <v>59</v>
      </c>
      <c r="D57" s="1" t="s">
        <v>143</v>
      </c>
      <c r="E57" s="1">
        <v>3</v>
      </c>
      <c r="G57" s="1" t="s">
        <v>60</v>
      </c>
      <c r="H57" s="2">
        <v>35799</v>
      </c>
      <c r="I57" s="1" t="s">
        <v>451</v>
      </c>
      <c r="J57" s="1">
        <v>8</v>
      </c>
      <c r="K57" s="1">
        <v>12</v>
      </c>
      <c r="L57" s="1" t="s">
        <v>3</v>
      </c>
      <c r="M57" s="1">
        <v>9</v>
      </c>
      <c r="N57" s="1" t="s">
        <v>96</v>
      </c>
      <c r="Q57" s="122">
        <v>40</v>
      </c>
      <c r="R57" s="122">
        <v>75</v>
      </c>
      <c r="S57" s="122">
        <v>57.5</v>
      </c>
    </row>
    <row r="58" spans="1:19" x14ac:dyDescent="0.2">
      <c r="A58" s="1">
        <v>17</v>
      </c>
      <c r="B58" s="1" t="s">
        <v>128</v>
      </c>
      <c r="C58" s="1" t="s">
        <v>67</v>
      </c>
      <c r="D58" s="1" t="s">
        <v>143</v>
      </c>
      <c r="H58" s="2">
        <v>35854</v>
      </c>
      <c r="I58" s="1" t="s">
        <v>451</v>
      </c>
      <c r="J58" s="1">
        <v>8</v>
      </c>
      <c r="K58" s="1">
        <v>21</v>
      </c>
      <c r="L58" s="1" t="s">
        <v>9</v>
      </c>
      <c r="M58" s="1">
        <v>8</v>
      </c>
      <c r="N58" s="1" t="s">
        <v>96</v>
      </c>
      <c r="Q58" s="122">
        <v>70</v>
      </c>
      <c r="R58" s="122">
        <v>66.666666666666671</v>
      </c>
      <c r="S58" s="122">
        <v>68.333333333333343</v>
      </c>
    </row>
    <row r="59" spans="1:19" x14ac:dyDescent="0.2">
      <c r="A59" s="1">
        <v>11</v>
      </c>
      <c r="B59" s="1" t="s">
        <v>71</v>
      </c>
      <c r="C59" s="1" t="s">
        <v>72</v>
      </c>
      <c r="D59" s="1" t="s">
        <v>143</v>
      </c>
      <c r="E59" s="1">
        <v>10</v>
      </c>
      <c r="G59" s="1" t="s">
        <v>73</v>
      </c>
      <c r="H59" s="2">
        <v>36292</v>
      </c>
      <c r="I59" s="1" t="s">
        <v>452</v>
      </c>
      <c r="J59" s="1">
        <v>9</v>
      </c>
      <c r="K59" s="1">
        <v>12</v>
      </c>
      <c r="L59" s="1" t="s">
        <v>3</v>
      </c>
      <c r="M59" s="1">
        <v>10</v>
      </c>
      <c r="N59" s="1" t="s">
        <v>96</v>
      </c>
      <c r="Q59" s="122">
        <v>40</v>
      </c>
      <c r="R59" s="122">
        <v>83.333333333333329</v>
      </c>
      <c r="S59" s="122">
        <v>61.666666666666664</v>
      </c>
    </row>
    <row r="60" spans="1:19" x14ac:dyDescent="0.2">
      <c r="A60" s="1">
        <v>4</v>
      </c>
      <c r="B60" s="1" t="s">
        <v>53</v>
      </c>
      <c r="C60" s="1" t="s">
        <v>54</v>
      </c>
      <c r="D60" s="1" t="s">
        <v>143</v>
      </c>
      <c r="E60" s="1">
        <v>1</v>
      </c>
      <c r="G60" s="1" t="s">
        <v>55</v>
      </c>
      <c r="H60" s="2">
        <v>36299</v>
      </c>
      <c r="I60" s="1" t="s">
        <v>452</v>
      </c>
      <c r="J60" s="1">
        <v>9</v>
      </c>
      <c r="K60" s="1">
        <v>6</v>
      </c>
      <c r="L60" s="1" t="s">
        <v>5</v>
      </c>
      <c r="M60" s="1">
        <v>11</v>
      </c>
      <c r="N60" s="1" t="s">
        <v>96</v>
      </c>
      <c r="Q60" s="122">
        <v>20</v>
      </c>
      <c r="R60" s="122">
        <v>91.666666666666671</v>
      </c>
      <c r="S60" s="122">
        <v>55.833333333333336</v>
      </c>
    </row>
    <row r="61" spans="1:19" x14ac:dyDescent="0.2">
      <c r="A61" s="1">
        <v>24</v>
      </c>
      <c r="B61" s="1" t="s">
        <v>66</v>
      </c>
      <c r="C61" s="1" t="s">
        <v>69</v>
      </c>
      <c r="D61" s="1" t="s">
        <v>143</v>
      </c>
      <c r="E61" s="1">
        <v>7</v>
      </c>
      <c r="G61" s="1" t="s">
        <v>70</v>
      </c>
      <c r="H61" s="2">
        <v>36301</v>
      </c>
      <c r="I61" s="1" t="s">
        <v>452</v>
      </c>
      <c r="J61" s="1">
        <v>9</v>
      </c>
      <c r="K61" s="1">
        <v>6</v>
      </c>
      <c r="L61" s="1" t="s">
        <v>5</v>
      </c>
      <c r="M61" s="1">
        <v>3</v>
      </c>
      <c r="N61" s="1" t="s">
        <v>97</v>
      </c>
      <c r="Q61" s="122">
        <v>20</v>
      </c>
      <c r="R61" s="122">
        <v>25</v>
      </c>
      <c r="S61" s="122">
        <v>22.5</v>
      </c>
    </row>
    <row r="62" spans="1:19" x14ac:dyDescent="0.2">
      <c r="A62" s="1">
        <v>24</v>
      </c>
      <c r="B62" s="1" t="s">
        <v>129</v>
      </c>
      <c r="C62" s="1" t="s">
        <v>103</v>
      </c>
      <c r="D62" s="1" t="s">
        <v>143</v>
      </c>
      <c r="H62" s="2">
        <v>36301</v>
      </c>
      <c r="I62" s="1" t="s">
        <v>452</v>
      </c>
      <c r="J62" s="1">
        <v>9</v>
      </c>
      <c r="K62" s="1">
        <v>6</v>
      </c>
      <c r="L62" s="1" t="s">
        <v>5</v>
      </c>
      <c r="Q62" s="122">
        <v>20</v>
      </c>
      <c r="S62" s="122">
        <v>20</v>
      </c>
    </row>
    <row r="63" spans="1:19" x14ac:dyDescent="0.2">
      <c r="A63" s="1">
        <v>8</v>
      </c>
      <c r="B63" s="1" t="s">
        <v>53</v>
      </c>
      <c r="C63" s="1" t="s">
        <v>61</v>
      </c>
      <c r="D63" s="1" t="s">
        <v>143</v>
      </c>
      <c r="E63" s="1">
        <v>4</v>
      </c>
      <c r="G63" s="1" t="s">
        <v>62</v>
      </c>
      <c r="H63" s="2">
        <v>36302</v>
      </c>
      <c r="I63" s="1" t="s">
        <v>452</v>
      </c>
      <c r="J63" s="1">
        <v>9</v>
      </c>
      <c r="K63" s="1">
        <v>9</v>
      </c>
      <c r="L63" s="1" t="s">
        <v>3</v>
      </c>
      <c r="M63" s="1">
        <v>3</v>
      </c>
      <c r="N63" s="1" t="s">
        <v>97</v>
      </c>
      <c r="Q63" s="122">
        <v>30</v>
      </c>
      <c r="R63" s="122">
        <v>25</v>
      </c>
      <c r="S63" s="122">
        <v>27.5</v>
      </c>
    </row>
    <row r="64" spans="1:19" x14ac:dyDescent="0.2">
      <c r="A64" s="1">
        <v>13</v>
      </c>
      <c r="B64" s="1" t="s">
        <v>56</v>
      </c>
      <c r="C64" s="1" t="s">
        <v>57</v>
      </c>
      <c r="D64" s="1" t="s">
        <v>143</v>
      </c>
      <c r="E64" s="1">
        <v>2</v>
      </c>
      <c r="G64" s="1" t="s">
        <v>58</v>
      </c>
      <c r="H64" s="2">
        <v>36302</v>
      </c>
      <c r="I64" s="1" t="s">
        <v>452</v>
      </c>
      <c r="J64" s="1">
        <v>9</v>
      </c>
      <c r="K64" s="1">
        <v>9</v>
      </c>
      <c r="L64" s="1" t="s">
        <v>3</v>
      </c>
      <c r="M64" s="1">
        <v>6</v>
      </c>
      <c r="N64" s="1" t="s">
        <v>97</v>
      </c>
      <c r="Q64" s="122">
        <v>30</v>
      </c>
      <c r="R64" s="122">
        <v>50</v>
      </c>
      <c r="S64" s="122">
        <v>40</v>
      </c>
    </row>
    <row r="65" spans="1:19" x14ac:dyDescent="0.2">
      <c r="A65" s="1">
        <v>3</v>
      </c>
      <c r="B65" s="1" t="s">
        <v>53</v>
      </c>
      <c r="C65" s="1" t="s">
        <v>74</v>
      </c>
      <c r="D65" s="1" t="s">
        <v>143</v>
      </c>
      <c r="E65" s="1">
        <v>11</v>
      </c>
      <c r="G65" s="1" t="s">
        <v>75</v>
      </c>
      <c r="H65" s="2">
        <v>36302</v>
      </c>
      <c r="I65" s="1" t="s">
        <v>452</v>
      </c>
      <c r="J65" s="1">
        <v>9</v>
      </c>
      <c r="K65" s="1">
        <v>12</v>
      </c>
      <c r="L65" s="1" t="s">
        <v>3</v>
      </c>
      <c r="M65" s="1">
        <v>9</v>
      </c>
      <c r="N65" s="1" t="s">
        <v>96</v>
      </c>
      <c r="Q65" s="122">
        <v>40</v>
      </c>
      <c r="R65" s="122">
        <v>75</v>
      </c>
      <c r="S65" s="122">
        <v>57.5</v>
      </c>
    </row>
    <row r="66" spans="1:19" x14ac:dyDescent="0.2">
      <c r="A66" s="1">
        <v>17</v>
      </c>
      <c r="B66" s="1" t="s">
        <v>128</v>
      </c>
      <c r="C66" s="1" t="s">
        <v>67</v>
      </c>
      <c r="D66" s="1" t="s">
        <v>143</v>
      </c>
      <c r="H66" s="2">
        <v>36311</v>
      </c>
      <c r="I66" s="1" t="s">
        <v>452</v>
      </c>
      <c r="J66" s="1">
        <v>9</v>
      </c>
      <c r="K66" s="1">
        <v>21</v>
      </c>
      <c r="L66" s="1" t="s">
        <v>9</v>
      </c>
      <c r="M66" s="1">
        <v>6</v>
      </c>
      <c r="N66" s="1" t="s">
        <v>97</v>
      </c>
      <c r="Q66" s="122">
        <v>70</v>
      </c>
      <c r="R66" s="122">
        <v>50</v>
      </c>
      <c r="S66" s="122">
        <v>60</v>
      </c>
    </row>
    <row r="67" spans="1:19" x14ac:dyDescent="0.2">
      <c r="A67" s="1">
        <v>1</v>
      </c>
      <c r="B67" s="1" t="s">
        <v>53</v>
      </c>
      <c r="C67" s="1" t="s">
        <v>59</v>
      </c>
      <c r="D67" s="1" t="s">
        <v>143</v>
      </c>
      <c r="E67" s="1">
        <v>3</v>
      </c>
      <c r="G67" s="1" t="s">
        <v>60</v>
      </c>
      <c r="H67" s="2">
        <v>36311</v>
      </c>
      <c r="I67" s="1" t="s">
        <v>452</v>
      </c>
      <c r="J67" s="1">
        <v>9</v>
      </c>
      <c r="K67" s="1">
        <v>12</v>
      </c>
      <c r="L67" s="1" t="s">
        <v>3</v>
      </c>
      <c r="M67" s="1">
        <v>8</v>
      </c>
      <c r="N67" s="1" t="s">
        <v>96</v>
      </c>
      <c r="Q67" s="122">
        <v>40</v>
      </c>
      <c r="R67" s="122">
        <v>66.666666666666671</v>
      </c>
      <c r="S67" s="122">
        <v>53.333333333333336</v>
      </c>
    </row>
    <row r="68" spans="1:19" x14ac:dyDescent="0.2">
      <c r="A68" s="1">
        <v>11</v>
      </c>
      <c r="B68" s="1" t="s">
        <v>71</v>
      </c>
      <c r="C68" s="1" t="s">
        <v>72</v>
      </c>
      <c r="D68" s="1" t="s">
        <v>143</v>
      </c>
      <c r="E68" s="1">
        <v>10</v>
      </c>
      <c r="G68" s="1" t="s">
        <v>73</v>
      </c>
      <c r="H68" s="2">
        <v>36351</v>
      </c>
      <c r="I68" s="1" t="s">
        <v>453</v>
      </c>
      <c r="J68" s="1">
        <v>10</v>
      </c>
      <c r="K68" s="1">
        <v>9</v>
      </c>
      <c r="L68" s="1" t="s">
        <v>3</v>
      </c>
      <c r="M68" s="1">
        <v>6</v>
      </c>
      <c r="N68" s="1" t="s">
        <v>97</v>
      </c>
      <c r="Q68" s="122">
        <v>30</v>
      </c>
      <c r="R68" s="122">
        <v>50</v>
      </c>
      <c r="S68" s="122">
        <v>40</v>
      </c>
    </row>
    <row r="69" spans="1:19" x14ac:dyDescent="0.2">
      <c r="A69" s="1">
        <v>4</v>
      </c>
      <c r="B69" s="1" t="s">
        <v>53</v>
      </c>
      <c r="C69" s="1" t="s">
        <v>54</v>
      </c>
      <c r="D69" s="1" t="s">
        <v>143</v>
      </c>
      <c r="E69" s="1">
        <v>1</v>
      </c>
      <c r="G69" s="1" t="s">
        <v>55</v>
      </c>
      <c r="H69" s="2">
        <v>36361</v>
      </c>
      <c r="I69" s="1" t="s">
        <v>453</v>
      </c>
      <c r="J69" s="1">
        <v>10</v>
      </c>
      <c r="K69" s="1">
        <v>12</v>
      </c>
      <c r="L69" s="1" t="s">
        <v>3</v>
      </c>
      <c r="M69" s="1">
        <v>9</v>
      </c>
      <c r="N69" s="1" t="s">
        <v>96</v>
      </c>
      <c r="Q69" s="122">
        <v>40</v>
      </c>
      <c r="R69" s="122">
        <v>75</v>
      </c>
      <c r="S69" s="122">
        <v>57.5</v>
      </c>
    </row>
    <row r="70" spans="1:19" x14ac:dyDescent="0.2">
      <c r="A70" s="1">
        <v>24</v>
      </c>
      <c r="B70" s="1" t="s">
        <v>66</v>
      </c>
      <c r="C70" s="1" t="s">
        <v>69</v>
      </c>
      <c r="D70" s="1" t="s">
        <v>143</v>
      </c>
      <c r="E70" s="1">
        <v>7</v>
      </c>
      <c r="G70" s="1" t="s">
        <v>70</v>
      </c>
      <c r="H70" s="2">
        <v>36372</v>
      </c>
      <c r="I70" s="1" t="s">
        <v>453</v>
      </c>
      <c r="J70" s="1">
        <v>10</v>
      </c>
      <c r="K70" s="1">
        <v>9</v>
      </c>
      <c r="L70" s="1" t="s">
        <v>3</v>
      </c>
      <c r="M70" s="1">
        <v>5</v>
      </c>
      <c r="N70" s="1" t="s">
        <v>97</v>
      </c>
      <c r="Q70" s="122">
        <v>30</v>
      </c>
      <c r="R70" s="122">
        <v>41.666666666666664</v>
      </c>
      <c r="S70" s="122">
        <v>35.833333333333329</v>
      </c>
    </row>
    <row r="71" spans="1:19" x14ac:dyDescent="0.2">
      <c r="A71" s="1">
        <v>13</v>
      </c>
      <c r="B71" s="1" t="s">
        <v>56</v>
      </c>
      <c r="C71" s="1" t="s">
        <v>57</v>
      </c>
      <c r="D71" s="1" t="s">
        <v>143</v>
      </c>
      <c r="E71" s="1">
        <v>2</v>
      </c>
      <c r="G71" s="1" t="s">
        <v>58</v>
      </c>
      <c r="H71" s="2">
        <v>36372</v>
      </c>
      <c r="I71" s="1" t="s">
        <v>453</v>
      </c>
      <c r="J71" s="1">
        <v>10</v>
      </c>
      <c r="K71" s="1">
        <v>15</v>
      </c>
      <c r="L71" s="1" t="s">
        <v>3</v>
      </c>
      <c r="M71" s="1">
        <v>8</v>
      </c>
      <c r="N71" s="1" t="s">
        <v>96</v>
      </c>
      <c r="Q71" s="122">
        <v>50</v>
      </c>
      <c r="R71" s="122">
        <v>66.666666666666671</v>
      </c>
      <c r="S71" s="122">
        <v>58.333333333333336</v>
      </c>
    </row>
    <row r="72" spans="1:19" x14ac:dyDescent="0.2">
      <c r="A72" s="1">
        <v>24</v>
      </c>
      <c r="B72" s="1" t="s">
        <v>129</v>
      </c>
      <c r="C72" s="1" t="s">
        <v>103</v>
      </c>
      <c r="D72" s="1" t="s">
        <v>143</v>
      </c>
      <c r="H72" s="2">
        <v>36372</v>
      </c>
      <c r="I72" s="1" t="s">
        <v>453</v>
      </c>
      <c r="J72" s="1">
        <v>10</v>
      </c>
      <c r="K72" s="1">
        <v>9</v>
      </c>
      <c r="L72" s="1" t="s">
        <v>3</v>
      </c>
      <c r="Q72" s="122">
        <v>30</v>
      </c>
      <c r="S72" s="122">
        <v>30</v>
      </c>
    </row>
    <row r="73" spans="1:19" x14ac:dyDescent="0.2">
      <c r="A73" s="1">
        <v>55</v>
      </c>
      <c r="B73" s="1" t="s">
        <v>118</v>
      </c>
      <c r="C73" s="1" t="s">
        <v>103</v>
      </c>
      <c r="D73" s="1" t="s">
        <v>144</v>
      </c>
      <c r="E73" s="1">
        <v>3</v>
      </c>
      <c r="F73" s="1" t="s">
        <v>136</v>
      </c>
      <c r="H73" s="2">
        <v>36373</v>
      </c>
      <c r="I73" s="1" t="s">
        <v>453</v>
      </c>
      <c r="J73" s="1">
        <v>10</v>
      </c>
      <c r="K73" s="1">
        <v>20</v>
      </c>
      <c r="L73" s="1" t="s">
        <v>9</v>
      </c>
      <c r="Q73" s="122">
        <v>66.666666666666671</v>
      </c>
      <c r="S73" s="122">
        <v>66.666666666666671</v>
      </c>
    </row>
    <row r="74" spans="1:19" x14ac:dyDescent="0.2">
      <c r="A74" s="1">
        <v>56</v>
      </c>
      <c r="B74" s="1" t="s">
        <v>119</v>
      </c>
      <c r="C74" s="1" t="s">
        <v>98</v>
      </c>
      <c r="D74" s="1" t="s">
        <v>144</v>
      </c>
      <c r="E74" s="1">
        <v>4</v>
      </c>
      <c r="F74" s="1" t="s">
        <v>137</v>
      </c>
      <c r="H74" s="2">
        <v>36373</v>
      </c>
      <c r="I74" s="1" t="s">
        <v>453</v>
      </c>
      <c r="J74" s="1">
        <v>10</v>
      </c>
      <c r="K74" s="1">
        <v>12</v>
      </c>
      <c r="L74" s="1" t="s">
        <v>3</v>
      </c>
      <c r="Q74" s="122">
        <v>40</v>
      </c>
      <c r="S74" s="122">
        <v>40</v>
      </c>
    </row>
    <row r="75" spans="1:19" x14ac:dyDescent="0.2">
      <c r="A75" s="1">
        <v>57</v>
      </c>
      <c r="B75" s="1" t="s">
        <v>120</v>
      </c>
      <c r="C75" s="1" t="s">
        <v>103</v>
      </c>
      <c r="D75" s="1" t="s">
        <v>144</v>
      </c>
      <c r="E75" s="1">
        <v>5</v>
      </c>
      <c r="F75" s="1" t="s">
        <v>138</v>
      </c>
      <c r="H75" s="2">
        <v>36373</v>
      </c>
      <c r="I75" s="1" t="s">
        <v>453</v>
      </c>
      <c r="J75" s="1">
        <v>10</v>
      </c>
      <c r="K75" s="1">
        <v>20</v>
      </c>
      <c r="L75" s="1" t="s">
        <v>9</v>
      </c>
      <c r="Q75" s="122">
        <v>66.666666666666671</v>
      </c>
      <c r="S75" s="122">
        <v>66.666666666666671</v>
      </c>
    </row>
    <row r="76" spans="1:19" x14ac:dyDescent="0.2">
      <c r="A76" s="1">
        <v>58</v>
      </c>
      <c r="B76" s="1" t="s">
        <v>123</v>
      </c>
      <c r="C76" s="1" t="s">
        <v>67</v>
      </c>
      <c r="D76" s="1" t="s">
        <v>144</v>
      </c>
      <c r="E76" s="1">
        <v>6</v>
      </c>
      <c r="F76" s="1" t="s">
        <v>139</v>
      </c>
      <c r="H76" s="2">
        <v>36373</v>
      </c>
      <c r="I76" s="1" t="s">
        <v>453</v>
      </c>
      <c r="J76" s="1">
        <v>10</v>
      </c>
      <c r="K76" s="1">
        <v>20</v>
      </c>
      <c r="L76" s="1" t="s">
        <v>9</v>
      </c>
      <c r="Q76" s="122">
        <v>66.666666666666671</v>
      </c>
      <c r="S76" s="122">
        <v>66.666666666666671</v>
      </c>
    </row>
    <row r="77" spans="1:19" x14ac:dyDescent="0.2">
      <c r="A77" s="1">
        <v>59</v>
      </c>
      <c r="B77" s="1" t="s">
        <v>125</v>
      </c>
      <c r="C77" s="1" t="s">
        <v>103</v>
      </c>
      <c r="D77" s="1" t="s">
        <v>144</v>
      </c>
      <c r="E77" s="1">
        <v>8</v>
      </c>
      <c r="F77" s="1" t="s">
        <v>140</v>
      </c>
      <c r="H77" s="2">
        <v>36373</v>
      </c>
      <c r="I77" s="1" t="s">
        <v>453</v>
      </c>
      <c r="J77" s="1">
        <v>10</v>
      </c>
      <c r="K77" s="1">
        <v>12</v>
      </c>
      <c r="L77" s="1" t="s">
        <v>3</v>
      </c>
      <c r="Q77" s="122">
        <v>40</v>
      </c>
      <c r="S77" s="122">
        <v>40</v>
      </c>
    </row>
    <row r="78" spans="1:19" x14ac:dyDescent="0.2">
      <c r="A78" s="1">
        <v>17</v>
      </c>
      <c r="B78" s="1" t="s">
        <v>128</v>
      </c>
      <c r="C78" s="1" t="s">
        <v>67</v>
      </c>
      <c r="D78" s="1" t="s">
        <v>143</v>
      </c>
      <c r="H78" s="2">
        <v>36374</v>
      </c>
      <c r="I78" s="1" t="s">
        <v>453</v>
      </c>
      <c r="J78" s="1">
        <v>10</v>
      </c>
      <c r="K78" s="1">
        <v>18</v>
      </c>
      <c r="L78" s="1" t="s">
        <v>9</v>
      </c>
      <c r="M78" s="1">
        <v>9</v>
      </c>
      <c r="N78" s="1" t="s">
        <v>96</v>
      </c>
      <c r="Q78" s="122">
        <v>60</v>
      </c>
      <c r="R78" s="122">
        <v>75</v>
      </c>
      <c r="S78" s="122">
        <v>67.5</v>
      </c>
    </row>
    <row r="79" spans="1:19" x14ac:dyDescent="0.2">
      <c r="A79" s="1">
        <v>1</v>
      </c>
      <c r="B79" s="1" t="s">
        <v>53</v>
      </c>
      <c r="C79" s="1" t="s">
        <v>59</v>
      </c>
      <c r="D79" s="1" t="s">
        <v>143</v>
      </c>
      <c r="E79" s="1">
        <v>3</v>
      </c>
      <c r="G79" s="1" t="s">
        <v>60</v>
      </c>
      <c r="H79" s="2">
        <v>36380</v>
      </c>
      <c r="I79" s="1" t="s">
        <v>453</v>
      </c>
      <c r="J79" s="1">
        <v>10</v>
      </c>
      <c r="K79" s="1">
        <v>3</v>
      </c>
      <c r="L79" s="1" t="s">
        <v>82</v>
      </c>
      <c r="M79" s="1">
        <v>9</v>
      </c>
      <c r="N79" s="1" t="s">
        <v>96</v>
      </c>
      <c r="Q79" s="122">
        <v>10</v>
      </c>
      <c r="R79" s="122">
        <v>75</v>
      </c>
      <c r="S79" s="122">
        <v>42.5</v>
      </c>
    </row>
    <row r="80" spans="1:19" x14ac:dyDescent="0.2">
      <c r="A80" s="1">
        <v>16</v>
      </c>
      <c r="D80" s="1" t="s">
        <v>143</v>
      </c>
      <c r="E80" s="1">
        <v>12</v>
      </c>
      <c r="G80" s="1" t="s">
        <v>44</v>
      </c>
      <c r="H80" s="2">
        <v>36387</v>
      </c>
      <c r="I80" s="1" t="s">
        <v>453</v>
      </c>
      <c r="J80" s="1">
        <v>10</v>
      </c>
      <c r="K80" s="1">
        <v>17</v>
      </c>
      <c r="L80" s="1" t="s">
        <v>9</v>
      </c>
      <c r="Q80" s="122">
        <v>56.666666666666664</v>
      </c>
      <c r="S80" s="122">
        <v>56.666666666666664</v>
      </c>
    </row>
    <row r="81" spans="1:19" x14ac:dyDescent="0.2">
      <c r="A81" s="1">
        <v>27</v>
      </c>
      <c r="D81" s="1" t="s">
        <v>143</v>
      </c>
      <c r="E81" s="1">
        <v>13</v>
      </c>
      <c r="F81" s="1" t="s">
        <v>46</v>
      </c>
      <c r="H81" s="2">
        <v>36387</v>
      </c>
      <c r="I81" s="1" t="s">
        <v>453</v>
      </c>
      <c r="J81" s="1">
        <v>10</v>
      </c>
      <c r="K81" s="1">
        <v>23</v>
      </c>
      <c r="L81" s="1" t="s">
        <v>45</v>
      </c>
      <c r="Q81" s="122">
        <v>76.666666666666671</v>
      </c>
      <c r="S81" s="122">
        <v>76.666666666666671</v>
      </c>
    </row>
    <row r="82" spans="1:19" x14ac:dyDescent="0.2">
      <c r="A82" s="1">
        <v>11</v>
      </c>
      <c r="B82" s="1" t="s">
        <v>71</v>
      </c>
      <c r="C82" s="1" t="s">
        <v>72</v>
      </c>
      <c r="D82" s="1" t="s">
        <v>143</v>
      </c>
      <c r="E82" s="1">
        <v>10</v>
      </c>
      <c r="G82" s="1" t="s">
        <v>73</v>
      </c>
      <c r="H82" s="2">
        <v>36429</v>
      </c>
      <c r="I82" s="1" t="s">
        <v>454</v>
      </c>
      <c r="J82" s="1">
        <v>11</v>
      </c>
      <c r="K82" s="1">
        <v>9</v>
      </c>
      <c r="L82" s="1" t="s">
        <v>3</v>
      </c>
      <c r="M82" s="1">
        <v>7</v>
      </c>
      <c r="N82" s="1" t="s">
        <v>96</v>
      </c>
      <c r="Q82" s="122">
        <v>30</v>
      </c>
      <c r="R82" s="122">
        <v>58.333333333333336</v>
      </c>
      <c r="S82" s="122">
        <v>44.166666666666671</v>
      </c>
    </row>
    <row r="83" spans="1:19" x14ac:dyDescent="0.2">
      <c r="A83" s="1">
        <v>13</v>
      </c>
      <c r="B83" s="1" t="s">
        <v>56</v>
      </c>
      <c r="C83" s="1" t="s">
        <v>57</v>
      </c>
      <c r="D83" s="1" t="s">
        <v>143</v>
      </c>
      <c r="E83" s="1">
        <v>2</v>
      </c>
      <c r="G83" s="1" t="s">
        <v>58</v>
      </c>
      <c r="H83" s="2">
        <v>36436</v>
      </c>
      <c r="I83" s="1" t="s">
        <v>454</v>
      </c>
      <c r="J83" s="1">
        <v>11</v>
      </c>
      <c r="K83" s="1">
        <v>21</v>
      </c>
      <c r="L83" s="1" t="s">
        <v>9</v>
      </c>
      <c r="M83" s="1">
        <v>11</v>
      </c>
      <c r="N83" s="1" t="s">
        <v>96</v>
      </c>
      <c r="Q83" s="122">
        <v>70</v>
      </c>
      <c r="R83" s="122">
        <v>91.666666666666671</v>
      </c>
      <c r="S83" s="122">
        <v>80.833333333333343</v>
      </c>
    </row>
    <row r="84" spans="1:19" x14ac:dyDescent="0.2">
      <c r="A84" s="1">
        <v>24</v>
      </c>
      <c r="B84" s="1" t="s">
        <v>66</v>
      </c>
      <c r="C84" s="1" t="s">
        <v>69</v>
      </c>
      <c r="D84" s="1" t="s">
        <v>143</v>
      </c>
      <c r="E84" s="1">
        <v>7</v>
      </c>
      <c r="G84" s="1" t="s">
        <v>70</v>
      </c>
      <c r="H84" s="2">
        <v>36440</v>
      </c>
      <c r="I84" s="1" t="s">
        <v>454</v>
      </c>
      <c r="J84" s="1">
        <v>11</v>
      </c>
      <c r="K84" s="1">
        <v>3</v>
      </c>
      <c r="L84" s="1" t="s">
        <v>82</v>
      </c>
      <c r="M84" s="1">
        <v>4</v>
      </c>
      <c r="N84" s="1" t="s">
        <v>97</v>
      </c>
      <c r="Q84" s="122">
        <v>10</v>
      </c>
      <c r="R84" s="122">
        <v>33.333333333333336</v>
      </c>
      <c r="S84" s="122">
        <v>21.666666666666668</v>
      </c>
    </row>
    <row r="85" spans="1:19" x14ac:dyDescent="0.2">
      <c r="A85" s="1">
        <v>24</v>
      </c>
      <c r="B85" s="1" t="s">
        <v>129</v>
      </c>
      <c r="C85" s="1" t="s">
        <v>103</v>
      </c>
      <c r="D85" s="1" t="s">
        <v>143</v>
      </c>
      <c r="H85" s="2">
        <v>36440</v>
      </c>
      <c r="I85" s="1" t="s">
        <v>454</v>
      </c>
      <c r="J85" s="1">
        <v>11</v>
      </c>
      <c r="K85" s="1">
        <v>9</v>
      </c>
      <c r="L85" s="1" t="s">
        <v>3</v>
      </c>
      <c r="Q85" s="122">
        <v>30</v>
      </c>
      <c r="S85" s="122">
        <v>30</v>
      </c>
    </row>
    <row r="86" spans="1:19" x14ac:dyDescent="0.2">
      <c r="A86" s="1">
        <v>17</v>
      </c>
      <c r="B86" s="1" t="s">
        <v>128</v>
      </c>
      <c r="C86" s="1" t="s">
        <v>67</v>
      </c>
      <c r="D86" s="1" t="s">
        <v>143</v>
      </c>
      <c r="H86" s="2">
        <v>36445</v>
      </c>
      <c r="I86" s="1" t="s">
        <v>454</v>
      </c>
      <c r="J86" s="1">
        <v>11</v>
      </c>
      <c r="K86" s="1">
        <v>18</v>
      </c>
      <c r="L86" s="1" t="s">
        <v>9</v>
      </c>
      <c r="M86" s="1">
        <v>11</v>
      </c>
      <c r="N86" s="1" t="s">
        <v>96</v>
      </c>
      <c r="Q86" s="122">
        <v>60</v>
      </c>
      <c r="R86" s="122">
        <v>91.666666666666671</v>
      </c>
      <c r="S86" s="122">
        <v>75.833333333333343</v>
      </c>
    </row>
    <row r="87" spans="1:19" x14ac:dyDescent="0.2">
      <c r="A87" s="1">
        <v>8</v>
      </c>
      <c r="B87" s="1" t="s">
        <v>53</v>
      </c>
      <c r="C87" s="1" t="s">
        <v>61</v>
      </c>
      <c r="D87" s="1" t="s">
        <v>143</v>
      </c>
      <c r="E87" s="1">
        <v>4</v>
      </c>
      <c r="G87" s="1" t="s">
        <v>62</v>
      </c>
      <c r="H87" s="2">
        <v>36463</v>
      </c>
      <c r="I87" s="1" t="s">
        <v>454</v>
      </c>
      <c r="J87" s="1">
        <v>11</v>
      </c>
      <c r="K87" s="1">
        <v>9</v>
      </c>
      <c r="L87" s="1" t="s">
        <v>3</v>
      </c>
      <c r="M87" s="1">
        <v>3</v>
      </c>
      <c r="N87" s="1" t="s">
        <v>97</v>
      </c>
      <c r="Q87" s="122">
        <v>30</v>
      </c>
      <c r="R87" s="122">
        <v>25</v>
      </c>
      <c r="S87" s="122">
        <v>27.5</v>
      </c>
    </row>
    <row r="88" spans="1:19" x14ac:dyDescent="0.2">
      <c r="A88" s="1">
        <v>55</v>
      </c>
      <c r="B88" s="1" t="s">
        <v>118</v>
      </c>
      <c r="C88" s="1" t="s">
        <v>103</v>
      </c>
      <c r="D88" s="1" t="s">
        <v>144</v>
      </c>
      <c r="E88" s="1">
        <v>3</v>
      </c>
      <c r="F88" s="1" t="s">
        <v>136</v>
      </c>
      <c r="H88" s="2">
        <v>36465</v>
      </c>
      <c r="I88" s="1" t="s">
        <v>454</v>
      </c>
      <c r="J88" s="1">
        <v>11</v>
      </c>
      <c r="K88" s="1">
        <v>12</v>
      </c>
      <c r="L88" s="1" t="s">
        <v>3</v>
      </c>
      <c r="Q88" s="122">
        <v>40</v>
      </c>
      <c r="S88" s="122">
        <v>40</v>
      </c>
    </row>
    <row r="89" spans="1:19" x14ac:dyDescent="0.2">
      <c r="A89" s="1">
        <v>56</v>
      </c>
      <c r="B89" s="1" t="s">
        <v>119</v>
      </c>
      <c r="C89" s="1" t="s">
        <v>98</v>
      </c>
      <c r="D89" s="1" t="s">
        <v>144</v>
      </c>
      <c r="E89" s="1">
        <v>4</v>
      </c>
      <c r="F89" s="1" t="s">
        <v>137</v>
      </c>
      <c r="H89" s="2">
        <v>36465</v>
      </c>
      <c r="I89" s="1" t="s">
        <v>454</v>
      </c>
      <c r="J89" s="1">
        <v>11</v>
      </c>
      <c r="K89" s="1">
        <v>20</v>
      </c>
      <c r="L89" s="1" t="s">
        <v>9</v>
      </c>
      <c r="Q89" s="122">
        <v>66.666666666666671</v>
      </c>
      <c r="S89" s="122">
        <v>66.666666666666671</v>
      </c>
    </row>
    <row r="90" spans="1:19" x14ac:dyDescent="0.2">
      <c r="A90" s="1">
        <v>57</v>
      </c>
      <c r="B90" s="1" t="s">
        <v>120</v>
      </c>
      <c r="C90" s="1" t="s">
        <v>103</v>
      </c>
      <c r="D90" s="1" t="s">
        <v>144</v>
      </c>
      <c r="E90" s="1">
        <v>5</v>
      </c>
      <c r="F90" s="1" t="s">
        <v>138</v>
      </c>
      <c r="H90" s="2">
        <v>36465</v>
      </c>
      <c r="I90" s="1" t="s">
        <v>454</v>
      </c>
      <c r="J90" s="1">
        <v>11</v>
      </c>
      <c r="K90" s="1">
        <v>24</v>
      </c>
      <c r="L90" s="1" t="s">
        <v>45</v>
      </c>
      <c r="Q90" s="122">
        <v>80</v>
      </c>
      <c r="S90" s="122">
        <v>80</v>
      </c>
    </row>
    <row r="91" spans="1:19" x14ac:dyDescent="0.2">
      <c r="A91" s="1">
        <v>58</v>
      </c>
      <c r="B91" s="1" t="s">
        <v>123</v>
      </c>
      <c r="C91" s="1" t="s">
        <v>67</v>
      </c>
      <c r="D91" s="1" t="s">
        <v>144</v>
      </c>
      <c r="E91" s="1">
        <v>6</v>
      </c>
      <c r="F91" s="1" t="s">
        <v>139</v>
      </c>
      <c r="H91" s="2">
        <v>36465</v>
      </c>
      <c r="I91" s="1" t="s">
        <v>454</v>
      </c>
      <c r="J91" s="1">
        <v>11</v>
      </c>
      <c r="K91" s="1">
        <v>24</v>
      </c>
      <c r="L91" s="1" t="s">
        <v>45</v>
      </c>
      <c r="Q91" s="122">
        <v>80</v>
      </c>
      <c r="S91" s="122">
        <v>80</v>
      </c>
    </row>
    <row r="92" spans="1:19" x14ac:dyDescent="0.2">
      <c r="A92" s="1">
        <v>16</v>
      </c>
      <c r="D92" s="1" t="s">
        <v>143</v>
      </c>
      <c r="E92" s="1">
        <v>12</v>
      </c>
      <c r="G92" s="1" t="s">
        <v>44</v>
      </c>
      <c r="H92" s="2">
        <v>36479</v>
      </c>
      <c r="I92" s="1" t="s">
        <v>454</v>
      </c>
      <c r="J92" s="1">
        <v>11</v>
      </c>
      <c r="K92" s="1">
        <v>27</v>
      </c>
      <c r="L92" s="1" t="s">
        <v>45</v>
      </c>
      <c r="Q92" s="122">
        <v>90</v>
      </c>
      <c r="S92" s="122">
        <v>90</v>
      </c>
    </row>
    <row r="93" spans="1:19" x14ac:dyDescent="0.2">
      <c r="A93" s="1">
        <v>27</v>
      </c>
      <c r="D93" s="1" t="s">
        <v>143</v>
      </c>
      <c r="E93" s="1">
        <v>13</v>
      </c>
      <c r="F93" s="1" t="s">
        <v>46</v>
      </c>
      <c r="H93" s="2">
        <v>36479</v>
      </c>
      <c r="I93" s="1" t="s">
        <v>454</v>
      </c>
      <c r="J93" s="1">
        <v>11</v>
      </c>
      <c r="K93" s="1">
        <v>28</v>
      </c>
      <c r="L93" s="1" t="s">
        <v>45</v>
      </c>
      <c r="Q93" s="122">
        <v>93.333333333333329</v>
      </c>
      <c r="S93" s="122">
        <v>93.333333333333329</v>
      </c>
    </row>
    <row r="94" spans="1:19" x14ac:dyDescent="0.2">
      <c r="A94" s="1">
        <v>13</v>
      </c>
      <c r="B94" s="1" t="s">
        <v>56</v>
      </c>
      <c r="C94" s="1" t="s">
        <v>57</v>
      </c>
      <c r="D94" s="1" t="s">
        <v>143</v>
      </c>
      <c r="E94" s="1">
        <v>2</v>
      </c>
      <c r="G94" s="1" t="s">
        <v>58</v>
      </c>
      <c r="H94" s="2">
        <v>36499</v>
      </c>
      <c r="I94" s="1" t="s">
        <v>455</v>
      </c>
      <c r="J94" s="1">
        <v>12</v>
      </c>
      <c r="K94" s="1">
        <v>3</v>
      </c>
      <c r="L94" s="1" t="s">
        <v>5</v>
      </c>
      <c r="M94" s="1">
        <v>4</v>
      </c>
      <c r="N94" s="1" t="s">
        <v>97</v>
      </c>
      <c r="Q94" s="122">
        <v>10</v>
      </c>
      <c r="R94" s="122">
        <v>33.333333333333336</v>
      </c>
      <c r="S94" s="122">
        <v>21.666666666666668</v>
      </c>
    </row>
    <row r="95" spans="1:19" x14ac:dyDescent="0.2">
      <c r="A95" s="1">
        <v>4</v>
      </c>
      <c r="B95" s="1" t="s">
        <v>53</v>
      </c>
      <c r="C95" s="1" t="s">
        <v>54</v>
      </c>
      <c r="D95" s="1" t="s">
        <v>143</v>
      </c>
      <c r="E95" s="1">
        <v>1</v>
      </c>
      <c r="G95" s="1" t="s">
        <v>55</v>
      </c>
      <c r="H95" s="2">
        <v>36516</v>
      </c>
      <c r="I95" s="1" t="s">
        <v>455</v>
      </c>
      <c r="J95" s="1">
        <v>12</v>
      </c>
      <c r="K95" s="1">
        <v>12</v>
      </c>
      <c r="L95" s="1" t="s">
        <v>3</v>
      </c>
      <c r="M95" s="1">
        <v>7</v>
      </c>
      <c r="N95" s="1" t="s">
        <v>96</v>
      </c>
      <c r="Q95" s="122">
        <v>40</v>
      </c>
      <c r="R95" s="122">
        <v>58.333333333333336</v>
      </c>
      <c r="S95" s="122">
        <v>49.166666666666671</v>
      </c>
    </row>
    <row r="96" spans="1:19" x14ac:dyDescent="0.2">
      <c r="A96" s="1">
        <v>17</v>
      </c>
      <c r="B96" s="1" t="s">
        <v>128</v>
      </c>
      <c r="C96" s="1" t="s">
        <v>67</v>
      </c>
      <c r="D96" s="1" t="s">
        <v>143</v>
      </c>
      <c r="H96" s="2">
        <v>36170</v>
      </c>
      <c r="I96" s="1" t="s">
        <v>455</v>
      </c>
      <c r="J96" s="1">
        <v>12</v>
      </c>
      <c r="K96" s="1">
        <v>15</v>
      </c>
      <c r="L96" s="1" t="s">
        <v>3</v>
      </c>
      <c r="M96" s="1">
        <v>11</v>
      </c>
      <c r="N96" s="1" t="s">
        <v>96</v>
      </c>
      <c r="Q96" s="122">
        <v>50</v>
      </c>
      <c r="R96" s="122">
        <v>91.666666666666671</v>
      </c>
      <c r="S96" s="122">
        <v>70.833333333333343</v>
      </c>
    </row>
    <row r="97" spans="1:19" x14ac:dyDescent="0.2">
      <c r="A97" s="1">
        <v>1</v>
      </c>
      <c r="B97" s="1" t="s">
        <v>39</v>
      </c>
      <c r="C97" s="1" t="s">
        <v>40</v>
      </c>
      <c r="D97" s="1" t="s">
        <v>143</v>
      </c>
      <c r="E97" s="1">
        <v>3</v>
      </c>
      <c r="G97" s="1" t="s">
        <v>41</v>
      </c>
      <c r="H97" s="2">
        <v>36627</v>
      </c>
      <c r="I97" s="1" t="s">
        <v>456</v>
      </c>
      <c r="J97" s="1">
        <v>13</v>
      </c>
      <c r="K97" s="1">
        <v>18</v>
      </c>
      <c r="L97" s="1" t="s">
        <v>9</v>
      </c>
      <c r="M97" s="1">
        <v>11</v>
      </c>
      <c r="N97" s="1" t="s">
        <v>96</v>
      </c>
      <c r="Q97" s="122">
        <v>60</v>
      </c>
      <c r="R97" s="122">
        <v>91.666666666666671</v>
      </c>
      <c r="S97" s="122">
        <v>75.833333333333343</v>
      </c>
    </row>
    <row r="98" spans="1:19" x14ac:dyDescent="0.2">
      <c r="A98" s="1">
        <v>8</v>
      </c>
      <c r="B98" s="1" t="s">
        <v>53</v>
      </c>
      <c r="C98" s="1" t="s">
        <v>61</v>
      </c>
      <c r="D98" s="1" t="s">
        <v>143</v>
      </c>
      <c r="E98" s="1">
        <v>4</v>
      </c>
      <c r="G98" s="1" t="s">
        <v>62</v>
      </c>
      <c r="H98" s="2">
        <v>36652</v>
      </c>
      <c r="I98" s="1" t="s">
        <v>456</v>
      </c>
      <c r="J98" s="1">
        <v>13</v>
      </c>
      <c r="K98" s="1">
        <v>3</v>
      </c>
      <c r="L98" s="1" t="s">
        <v>5</v>
      </c>
      <c r="M98" s="1">
        <v>3</v>
      </c>
      <c r="N98" s="1" t="s">
        <v>97</v>
      </c>
      <c r="Q98" s="122">
        <v>10</v>
      </c>
      <c r="R98" s="122">
        <v>25</v>
      </c>
      <c r="S98" s="122">
        <v>17.5</v>
      </c>
    </row>
    <row r="99" spans="1:19" x14ac:dyDescent="0.2">
      <c r="A99" s="1">
        <v>13</v>
      </c>
      <c r="B99" s="1" t="s">
        <v>56</v>
      </c>
      <c r="C99" s="1" t="s">
        <v>57</v>
      </c>
      <c r="D99" s="1" t="s">
        <v>143</v>
      </c>
      <c r="E99" s="1">
        <v>2</v>
      </c>
      <c r="G99" s="1" t="s">
        <v>58</v>
      </c>
      <c r="H99" s="2">
        <v>36652</v>
      </c>
      <c r="I99" s="1" t="s">
        <v>456</v>
      </c>
      <c r="J99" s="1">
        <v>13</v>
      </c>
      <c r="K99" s="1">
        <v>15</v>
      </c>
      <c r="L99" s="1" t="s">
        <v>3</v>
      </c>
      <c r="M99" s="1">
        <v>8</v>
      </c>
      <c r="N99" s="1" t="s">
        <v>96</v>
      </c>
      <c r="Q99" s="122">
        <v>50</v>
      </c>
      <c r="R99" s="122">
        <v>66.666666666666671</v>
      </c>
      <c r="S99" s="122">
        <v>58.333333333333336</v>
      </c>
    </row>
    <row r="100" spans="1:19" x14ac:dyDescent="0.2">
      <c r="A100" s="1">
        <v>16</v>
      </c>
      <c r="B100" s="1" t="s">
        <v>76</v>
      </c>
      <c r="C100" s="1" t="s">
        <v>77</v>
      </c>
      <c r="D100" s="1" t="s">
        <v>143</v>
      </c>
      <c r="E100" s="1">
        <v>12</v>
      </c>
      <c r="G100" s="1" t="s">
        <v>78</v>
      </c>
      <c r="H100" s="2">
        <v>36652</v>
      </c>
      <c r="I100" s="1" t="s">
        <v>456</v>
      </c>
      <c r="J100" s="1">
        <v>13</v>
      </c>
      <c r="K100" s="1">
        <v>18</v>
      </c>
      <c r="L100" s="1" t="s">
        <v>9</v>
      </c>
      <c r="M100" s="1">
        <v>9</v>
      </c>
      <c r="N100" s="1" t="s">
        <v>96</v>
      </c>
      <c r="Q100" s="122">
        <v>60</v>
      </c>
      <c r="R100" s="122">
        <v>75</v>
      </c>
      <c r="S100" s="122">
        <v>67.5</v>
      </c>
    </row>
    <row r="101" spans="1:19" x14ac:dyDescent="0.2">
      <c r="A101" s="1">
        <v>27</v>
      </c>
      <c r="B101" s="1" t="s">
        <v>79</v>
      </c>
      <c r="C101" s="1" t="s">
        <v>80</v>
      </c>
      <c r="D101" s="1" t="s">
        <v>143</v>
      </c>
      <c r="E101" s="1">
        <v>13</v>
      </c>
      <c r="G101" s="1" t="s">
        <v>81</v>
      </c>
      <c r="H101" s="2">
        <v>36653</v>
      </c>
      <c r="I101" s="1" t="s">
        <v>456</v>
      </c>
      <c r="J101" s="1">
        <v>13</v>
      </c>
      <c r="K101" s="1">
        <v>12</v>
      </c>
      <c r="L101" s="1" t="s">
        <v>3</v>
      </c>
      <c r="M101" s="1">
        <v>4</v>
      </c>
      <c r="N101" s="1" t="s">
        <v>97</v>
      </c>
      <c r="Q101" s="122">
        <v>40</v>
      </c>
      <c r="R101" s="122">
        <v>33.333333333333336</v>
      </c>
      <c r="S101" s="122">
        <v>36.666666666666671</v>
      </c>
    </row>
    <row r="102" spans="1:19" x14ac:dyDescent="0.2">
      <c r="A102" s="1">
        <v>33</v>
      </c>
      <c r="B102" s="1" t="s">
        <v>63</v>
      </c>
      <c r="C102" s="1" t="s">
        <v>64</v>
      </c>
      <c r="D102" s="1" t="s">
        <v>143</v>
      </c>
      <c r="E102" s="1">
        <v>5</v>
      </c>
      <c r="G102" s="1" t="s">
        <v>65</v>
      </c>
      <c r="H102" s="2">
        <v>36653</v>
      </c>
      <c r="I102" s="1" t="s">
        <v>456</v>
      </c>
      <c r="J102" s="1">
        <v>13</v>
      </c>
      <c r="K102" s="1">
        <v>12</v>
      </c>
      <c r="L102" s="1" t="s">
        <v>3</v>
      </c>
      <c r="M102" s="1">
        <v>4</v>
      </c>
      <c r="N102" s="1" t="s">
        <v>97</v>
      </c>
      <c r="Q102" s="122">
        <v>40</v>
      </c>
      <c r="R102" s="122">
        <v>33.333333333333336</v>
      </c>
      <c r="S102" s="122">
        <v>36.666666666666671</v>
      </c>
    </row>
    <row r="103" spans="1:19" x14ac:dyDescent="0.2">
      <c r="A103" s="1">
        <v>33</v>
      </c>
      <c r="B103" s="1" t="s">
        <v>63</v>
      </c>
      <c r="C103" s="1" t="s">
        <v>64</v>
      </c>
      <c r="D103" s="1" t="s">
        <v>143</v>
      </c>
      <c r="E103" s="1">
        <v>5</v>
      </c>
      <c r="G103" s="1" t="s">
        <v>65</v>
      </c>
      <c r="H103" s="2">
        <v>36656</v>
      </c>
      <c r="I103" s="1" t="s">
        <v>456</v>
      </c>
      <c r="J103" s="1">
        <v>13</v>
      </c>
      <c r="K103" s="1">
        <v>9</v>
      </c>
      <c r="L103" s="1" t="s">
        <v>3</v>
      </c>
      <c r="M103" s="1">
        <v>10</v>
      </c>
      <c r="N103" s="1" t="s">
        <v>96</v>
      </c>
      <c r="Q103" s="122">
        <v>30</v>
      </c>
      <c r="R103" s="122">
        <v>83.333333333333329</v>
      </c>
      <c r="S103" s="122">
        <v>56.666666666666664</v>
      </c>
    </row>
    <row r="104" spans="1:19" x14ac:dyDescent="0.2">
      <c r="A104" s="1">
        <v>24</v>
      </c>
      <c r="B104" s="1" t="s">
        <v>66</v>
      </c>
      <c r="C104" s="1" t="s">
        <v>69</v>
      </c>
      <c r="D104" s="1" t="s">
        <v>143</v>
      </c>
      <c r="E104" s="1">
        <v>7</v>
      </c>
      <c r="G104" s="1" t="s">
        <v>70</v>
      </c>
      <c r="H104" s="2">
        <v>36659</v>
      </c>
      <c r="I104" s="1" t="s">
        <v>456</v>
      </c>
      <c r="J104" s="1">
        <v>13</v>
      </c>
      <c r="K104" s="1">
        <v>3</v>
      </c>
      <c r="L104" s="1" t="s">
        <v>82</v>
      </c>
      <c r="M104" s="1">
        <v>3</v>
      </c>
      <c r="N104" s="1" t="s">
        <v>97</v>
      </c>
      <c r="Q104" s="122">
        <v>10</v>
      </c>
      <c r="R104" s="122">
        <v>25</v>
      </c>
      <c r="S104" s="122">
        <v>17.5</v>
      </c>
    </row>
    <row r="105" spans="1:19" x14ac:dyDescent="0.2">
      <c r="A105" s="1">
        <v>24</v>
      </c>
      <c r="B105" s="1" t="s">
        <v>129</v>
      </c>
      <c r="C105" s="1" t="s">
        <v>103</v>
      </c>
      <c r="D105" s="1" t="s">
        <v>143</v>
      </c>
      <c r="H105" s="2">
        <v>36659</v>
      </c>
      <c r="I105" s="1" t="s">
        <v>456</v>
      </c>
      <c r="J105" s="1">
        <v>13</v>
      </c>
      <c r="K105" s="1">
        <v>9</v>
      </c>
      <c r="L105" s="1" t="s">
        <v>3</v>
      </c>
      <c r="Q105" s="122">
        <v>30</v>
      </c>
      <c r="S105" s="122">
        <v>30</v>
      </c>
    </row>
    <row r="106" spans="1:19" x14ac:dyDescent="0.2">
      <c r="A106" s="1">
        <v>11</v>
      </c>
      <c r="B106" s="1" t="s">
        <v>71</v>
      </c>
      <c r="C106" s="1" t="s">
        <v>72</v>
      </c>
      <c r="D106" s="1" t="s">
        <v>143</v>
      </c>
      <c r="E106" s="1">
        <v>10</v>
      </c>
      <c r="G106" s="1" t="s">
        <v>73</v>
      </c>
      <c r="H106" s="2">
        <v>36662</v>
      </c>
      <c r="I106" s="1" t="s">
        <v>456</v>
      </c>
      <c r="J106" s="1">
        <v>13</v>
      </c>
      <c r="K106" s="1">
        <v>9</v>
      </c>
      <c r="L106" s="1" t="s">
        <v>3</v>
      </c>
      <c r="M106" s="1">
        <v>10</v>
      </c>
      <c r="N106" s="1" t="s">
        <v>96</v>
      </c>
      <c r="Q106" s="122">
        <v>30</v>
      </c>
      <c r="R106" s="122">
        <v>83.333333333333329</v>
      </c>
      <c r="S106" s="122">
        <v>56.666666666666664</v>
      </c>
    </row>
    <row r="107" spans="1:19" x14ac:dyDescent="0.2">
      <c r="A107" s="1">
        <v>1</v>
      </c>
      <c r="B107" s="1" t="s">
        <v>53</v>
      </c>
      <c r="C107" s="1" t="s">
        <v>59</v>
      </c>
      <c r="D107" s="1" t="s">
        <v>143</v>
      </c>
      <c r="E107" s="1">
        <v>3</v>
      </c>
      <c r="G107" s="1" t="s">
        <v>60</v>
      </c>
      <c r="H107" s="2">
        <v>36667</v>
      </c>
      <c r="I107" s="1" t="s">
        <v>456</v>
      </c>
      <c r="J107" s="1">
        <v>13</v>
      </c>
      <c r="K107" s="1">
        <v>12</v>
      </c>
      <c r="L107" s="1" t="s">
        <v>3</v>
      </c>
      <c r="M107" s="1">
        <v>10</v>
      </c>
      <c r="N107" s="1" t="s">
        <v>96</v>
      </c>
      <c r="Q107" s="122">
        <v>40</v>
      </c>
      <c r="R107" s="122">
        <v>83.333333333333329</v>
      </c>
      <c r="S107" s="122">
        <v>61.666666666666664</v>
      </c>
    </row>
    <row r="108" spans="1:19" x14ac:dyDescent="0.2">
      <c r="A108" s="1">
        <v>17</v>
      </c>
      <c r="B108" s="1" t="s">
        <v>128</v>
      </c>
      <c r="C108" s="1" t="s">
        <v>67</v>
      </c>
      <c r="D108" s="1" t="s">
        <v>143</v>
      </c>
      <c r="H108" s="2">
        <v>36670</v>
      </c>
      <c r="I108" s="1" t="s">
        <v>456</v>
      </c>
      <c r="J108" s="1">
        <v>13</v>
      </c>
      <c r="K108" s="1">
        <v>15</v>
      </c>
      <c r="L108" s="1" t="s">
        <v>3</v>
      </c>
      <c r="M108" s="1">
        <v>9</v>
      </c>
      <c r="N108" s="1" t="s">
        <v>96</v>
      </c>
      <c r="Q108" s="122">
        <v>50</v>
      </c>
      <c r="R108" s="122">
        <v>75</v>
      </c>
      <c r="S108" s="122">
        <v>62.5</v>
      </c>
    </row>
    <row r="109" spans="1:19" x14ac:dyDescent="0.2">
      <c r="A109" s="1">
        <v>3</v>
      </c>
      <c r="B109" s="1" t="s">
        <v>53</v>
      </c>
      <c r="C109" s="1" t="s">
        <v>74</v>
      </c>
      <c r="D109" s="1" t="s">
        <v>143</v>
      </c>
      <c r="E109" s="1">
        <v>11</v>
      </c>
      <c r="G109" s="1" t="s">
        <v>75</v>
      </c>
      <c r="H109" s="2">
        <v>36674</v>
      </c>
      <c r="I109" s="1" t="s">
        <v>456</v>
      </c>
      <c r="J109" s="1">
        <v>13</v>
      </c>
      <c r="K109" s="1">
        <v>12</v>
      </c>
      <c r="L109" s="1" t="s">
        <v>3</v>
      </c>
      <c r="M109" s="1">
        <v>6</v>
      </c>
      <c r="N109" s="1" t="s">
        <v>97</v>
      </c>
      <c r="Q109" s="122">
        <v>40</v>
      </c>
      <c r="R109" s="122">
        <v>50</v>
      </c>
      <c r="S109" s="122">
        <v>45</v>
      </c>
    </row>
    <row r="110" spans="1:19" x14ac:dyDescent="0.2">
      <c r="A110" s="1">
        <v>4</v>
      </c>
      <c r="B110" s="1" t="s">
        <v>53</v>
      </c>
      <c r="C110" s="1" t="s">
        <v>54</v>
      </c>
      <c r="D110" s="1" t="s">
        <v>143</v>
      </c>
      <c r="E110" s="1">
        <v>1</v>
      </c>
      <c r="G110" s="1" t="s">
        <v>55</v>
      </c>
      <c r="H110" s="2">
        <v>36676</v>
      </c>
      <c r="I110" s="1" t="s">
        <v>456</v>
      </c>
      <c r="J110" s="1">
        <v>13</v>
      </c>
      <c r="K110" s="1">
        <v>15</v>
      </c>
      <c r="L110" s="1" t="s">
        <v>3</v>
      </c>
      <c r="M110" s="1">
        <v>9</v>
      </c>
      <c r="N110" s="1" t="s">
        <v>96</v>
      </c>
      <c r="Q110" s="122">
        <v>50</v>
      </c>
      <c r="R110" s="122">
        <v>75</v>
      </c>
      <c r="S110" s="122">
        <v>62.5</v>
      </c>
    </row>
    <row r="111" spans="1:19" x14ac:dyDescent="0.2">
      <c r="A111" s="1">
        <v>55</v>
      </c>
      <c r="B111" s="1" t="s">
        <v>118</v>
      </c>
      <c r="C111" s="1" t="s">
        <v>103</v>
      </c>
      <c r="D111" s="1" t="s">
        <v>144</v>
      </c>
      <c r="E111" s="1">
        <v>3</v>
      </c>
      <c r="F111" s="1" t="s">
        <v>136</v>
      </c>
      <c r="H111" s="2">
        <v>36678</v>
      </c>
      <c r="I111" s="1" t="s">
        <v>457</v>
      </c>
      <c r="J111" s="1">
        <v>14</v>
      </c>
      <c r="K111" s="1">
        <v>20</v>
      </c>
      <c r="L111" s="1" t="s">
        <v>9</v>
      </c>
      <c r="Q111" s="122">
        <v>66.666666666666671</v>
      </c>
      <c r="S111" s="122">
        <v>66.666666666666671</v>
      </c>
    </row>
    <row r="112" spans="1:19" x14ac:dyDescent="0.2">
      <c r="A112" s="1">
        <v>56</v>
      </c>
      <c r="B112" s="1" t="s">
        <v>119</v>
      </c>
      <c r="C112" s="1" t="s">
        <v>98</v>
      </c>
      <c r="D112" s="1" t="s">
        <v>144</v>
      </c>
      <c r="E112" s="1">
        <v>4</v>
      </c>
      <c r="F112" s="1" t="s">
        <v>137</v>
      </c>
      <c r="H112" s="2">
        <v>36678</v>
      </c>
      <c r="I112" s="1" t="s">
        <v>457</v>
      </c>
      <c r="J112" s="1">
        <v>14</v>
      </c>
      <c r="K112" s="1">
        <v>24</v>
      </c>
      <c r="L112" s="1" t="s">
        <v>45</v>
      </c>
      <c r="Q112" s="122">
        <v>80</v>
      </c>
      <c r="S112" s="122">
        <v>80</v>
      </c>
    </row>
    <row r="113" spans="1:19" x14ac:dyDescent="0.2">
      <c r="A113" s="1">
        <v>57</v>
      </c>
      <c r="B113" s="1" t="s">
        <v>120</v>
      </c>
      <c r="C113" s="1" t="s">
        <v>103</v>
      </c>
      <c r="D113" s="1" t="s">
        <v>144</v>
      </c>
      <c r="E113" s="1">
        <v>5</v>
      </c>
      <c r="F113" s="1" t="s">
        <v>138</v>
      </c>
      <c r="H113" s="2">
        <v>36678</v>
      </c>
      <c r="I113" s="1" t="s">
        <v>457</v>
      </c>
      <c r="J113" s="1">
        <v>14</v>
      </c>
      <c r="K113" s="1">
        <v>20</v>
      </c>
      <c r="L113" s="1" t="s">
        <v>9</v>
      </c>
      <c r="Q113" s="122">
        <v>66.666666666666671</v>
      </c>
      <c r="S113" s="122">
        <v>66.666666666666671</v>
      </c>
    </row>
    <row r="114" spans="1:19" x14ac:dyDescent="0.2">
      <c r="A114" s="1">
        <v>58</v>
      </c>
      <c r="B114" s="1" t="s">
        <v>123</v>
      </c>
      <c r="C114" s="1" t="s">
        <v>67</v>
      </c>
      <c r="D114" s="1" t="s">
        <v>144</v>
      </c>
      <c r="E114" s="1">
        <v>6</v>
      </c>
      <c r="F114" s="1" t="s">
        <v>139</v>
      </c>
      <c r="H114" s="2">
        <v>36678</v>
      </c>
      <c r="I114" s="1" t="s">
        <v>457</v>
      </c>
      <c r="J114" s="1">
        <v>14</v>
      </c>
      <c r="K114" s="1">
        <v>24</v>
      </c>
      <c r="L114" s="1" t="s">
        <v>45</v>
      </c>
      <c r="Q114" s="122">
        <v>80</v>
      </c>
      <c r="S114" s="122">
        <v>80</v>
      </c>
    </row>
    <row r="115" spans="1:19" x14ac:dyDescent="0.2">
      <c r="A115" s="1">
        <v>59</v>
      </c>
      <c r="B115" s="1" t="s">
        <v>125</v>
      </c>
      <c r="C115" s="1" t="s">
        <v>103</v>
      </c>
      <c r="D115" s="1" t="s">
        <v>144</v>
      </c>
      <c r="E115" s="1">
        <v>8</v>
      </c>
      <c r="F115" s="1" t="s">
        <v>140</v>
      </c>
      <c r="H115" s="2">
        <v>36678</v>
      </c>
      <c r="I115" s="1" t="s">
        <v>457</v>
      </c>
      <c r="J115" s="1">
        <v>14</v>
      </c>
      <c r="K115" s="1">
        <v>20</v>
      </c>
      <c r="L115" s="1" t="s">
        <v>9</v>
      </c>
      <c r="Q115" s="122">
        <v>66.666666666666671</v>
      </c>
      <c r="S115" s="122">
        <v>66.666666666666671</v>
      </c>
    </row>
    <row r="116" spans="1:19" x14ac:dyDescent="0.2">
      <c r="A116" s="1">
        <v>16</v>
      </c>
      <c r="D116" s="1" t="s">
        <v>143</v>
      </c>
      <c r="E116" s="1">
        <v>12</v>
      </c>
      <c r="G116" s="1" t="s">
        <v>44</v>
      </c>
      <c r="H116" s="2">
        <v>36692</v>
      </c>
      <c r="I116" s="1" t="s">
        <v>457</v>
      </c>
      <c r="J116" s="1">
        <v>14</v>
      </c>
      <c r="K116" s="1">
        <v>23</v>
      </c>
      <c r="L116" s="1" t="s">
        <v>45</v>
      </c>
      <c r="Q116" s="122">
        <v>76.666666666666671</v>
      </c>
      <c r="S116" s="122">
        <v>76.666666666666671</v>
      </c>
    </row>
    <row r="117" spans="1:19" x14ac:dyDescent="0.2">
      <c r="A117" s="1">
        <v>27</v>
      </c>
      <c r="D117" s="1" t="s">
        <v>143</v>
      </c>
      <c r="E117" s="1">
        <v>13</v>
      </c>
      <c r="F117" s="1" t="s">
        <v>46</v>
      </c>
      <c r="H117" s="2">
        <v>36692</v>
      </c>
      <c r="I117" s="1" t="s">
        <v>457</v>
      </c>
      <c r="J117" s="1">
        <v>14</v>
      </c>
      <c r="K117" s="1">
        <v>23</v>
      </c>
      <c r="L117" s="1" t="s">
        <v>45</v>
      </c>
      <c r="Q117" s="122">
        <v>76.666666666666671</v>
      </c>
      <c r="S117" s="122">
        <v>76.666666666666671</v>
      </c>
    </row>
    <row r="118" spans="1:19" x14ac:dyDescent="0.2">
      <c r="A118" s="1">
        <v>27</v>
      </c>
      <c r="B118" s="1" t="s">
        <v>79</v>
      </c>
      <c r="C118" s="1" t="s">
        <v>80</v>
      </c>
      <c r="D118" s="1" t="s">
        <v>143</v>
      </c>
      <c r="E118" s="1">
        <v>13</v>
      </c>
      <c r="G118" s="1" t="s">
        <v>81</v>
      </c>
      <c r="H118" s="2">
        <v>36715</v>
      </c>
      <c r="I118" s="1" t="s">
        <v>457</v>
      </c>
      <c r="J118" s="1">
        <v>14</v>
      </c>
      <c r="K118" s="1">
        <v>12</v>
      </c>
      <c r="L118" s="1" t="s">
        <v>3</v>
      </c>
      <c r="M118" s="1">
        <v>5</v>
      </c>
      <c r="N118" s="1" t="s">
        <v>97</v>
      </c>
      <c r="Q118" s="122">
        <v>40</v>
      </c>
      <c r="R118" s="122">
        <v>41.666666666666664</v>
      </c>
      <c r="S118" s="122">
        <v>40.833333333333329</v>
      </c>
    </row>
    <row r="119" spans="1:19" x14ac:dyDescent="0.2">
      <c r="A119" s="1">
        <v>1</v>
      </c>
      <c r="B119" s="1" t="s">
        <v>53</v>
      </c>
      <c r="C119" s="1" t="s">
        <v>59</v>
      </c>
      <c r="D119" s="1" t="s">
        <v>143</v>
      </c>
      <c r="E119" s="1">
        <v>3</v>
      </c>
      <c r="G119" s="1" t="s">
        <v>60</v>
      </c>
      <c r="H119" s="2">
        <v>36723</v>
      </c>
      <c r="I119" s="1" t="s">
        <v>457</v>
      </c>
      <c r="J119" s="1">
        <v>14</v>
      </c>
      <c r="K119" s="1">
        <v>9</v>
      </c>
      <c r="L119" s="1" t="s">
        <v>3</v>
      </c>
      <c r="M119" s="1">
        <v>8</v>
      </c>
      <c r="N119" s="1" t="s">
        <v>96</v>
      </c>
      <c r="Q119" s="122">
        <v>30</v>
      </c>
      <c r="R119" s="122">
        <v>66.666666666666671</v>
      </c>
      <c r="S119" s="122">
        <v>48.333333333333336</v>
      </c>
    </row>
    <row r="120" spans="1:19" x14ac:dyDescent="0.2">
      <c r="A120" s="1">
        <v>11</v>
      </c>
      <c r="B120" s="1" t="s">
        <v>71</v>
      </c>
      <c r="C120" s="1" t="s">
        <v>72</v>
      </c>
      <c r="D120" s="1" t="s">
        <v>143</v>
      </c>
      <c r="E120" s="1">
        <v>10</v>
      </c>
      <c r="G120" s="1" t="s">
        <v>73</v>
      </c>
      <c r="H120" s="2">
        <v>36723</v>
      </c>
      <c r="I120" s="1" t="s">
        <v>457</v>
      </c>
      <c r="J120" s="1">
        <v>14</v>
      </c>
      <c r="K120" s="1">
        <v>12</v>
      </c>
      <c r="L120" s="1" t="s">
        <v>3</v>
      </c>
      <c r="M120" s="1">
        <v>9</v>
      </c>
      <c r="N120" s="1" t="s">
        <v>96</v>
      </c>
      <c r="Q120" s="122">
        <v>40</v>
      </c>
      <c r="R120" s="122">
        <v>75</v>
      </c>
      <c r="S120" s="122">
        <v>57.5</v>
      </c>
    </row>
    <row r="121" spans="1:19" x14ac:dyDescent="0.2">
      <c r="A121" s="1">
        <v>24</v>
      </c>
      <c r="B121" s="1" t="s">
        <v>66</v>
      </c>
      <c r="C121" s="1" t="s">
        <v>69</v>
      </c>
      <c r="D121" s="1" t="s">
        <v>143</v>
      </c>
      <c r="E121" s="1">
        <v>7</v>
      </c>
      <c r="G121" s="1" t="s">
        <v>70</v>
      </c>
      <c r="H121" s="2">
        <v>36729</v>
      </c>
      <c r="I121" s="1" t="s">
        <v>457</v>
      </c>
      <c r="J121" s="1">
        <v>14</v>
      </c>
      <c r="K121" s="1">
        <v>3</v>
      </c>
      <c r="L121" s="1" t="s">
        <v>82</v>
      </c>
      <c r="M121" s="1">
        <v>5</v>
      </c>
      <c r="N121" s="1" t="s">
        <v>97</v>
      </c>
      <c r="Q121" s="122">
        <v>10</v>
      </c>
      <c r="R121" s="122">
        <v>41.666666666666664</v>
      </c>
      <c r="S121" s="122">
        <v>25.833333333333332</v>
      </c>
    </row>
    <row r="122" spans="1:19" x14ac:dyDescent="0.2">
      <c r="A122" s="1">
        <v>24</v>
      </c>
      <c r="B122" s="1" t="s">
        <v>129</v>
      </c>
      <c r="C122" s="1" t="s">
        <v>103</v>
      </c>
      <c r="D122" s="1" t="s">
        <v>143</v>
      </c>
      <c r="H122" s="2">
        <v>36729</v>
      </c>
      <c r="I122" s="1" t="s">
        <v>457</v>
      </c>
      <c r="J122" s="1">
        <v>14</v>
      </c>
      <c r="K122" s="1">
        <v>6</v>
      </c>
      <c r="L122" s="1" t="s">
        <v>5</v>
      </c>
      <c r="Q122" s="122">
        <v>20</v>
      </c>
      <c r="S122" s="122">
        <v>20</v>
      </c>
    </row>
    <row r="123" spans="1:19" x14ac:dyDescent="0.2">
      <c r="A123" s="1">
        <v>17</v>
      </c>
      <c r="B123" s="1" t="s">
        <v>135</v>
      </c>
      <c r="C123" s="1" t="s">
        <v>133</v>
      </c>
      <c r="D123" s="1" t="s">
        <v>135</v>
      </c>
      <c r="E123" s="1">
        <v>3</v>
      </c>
      <c r="F123" s="1" t="s">
        <v>135</v>
      </c>
      <c r="H123" s="2">
        <v>36733</v>
      </c>
      <c r="I123" s="1" t="s">
        <v>457</v>
      </c>
      <c r="J123" s="1">
        <v>14</v>
      </c>
      <c r="K123" s="1">
        <v>23</v>
      </c>
      <c r="L123" s="1" t="s">
        <v>45</v>
      </c>
      <c r="Q123" s="122">
        <v>76.666666666666671</v>
      </c>
      <c r="S123" s="122">
        <v>76.666666666666671</v>
      </c>
    </row>
    <row r="124" spans="1:19" x14ac:dyDescent="0.2">
      <c r="A124" s="1">
        <v>19</v>
      </c>
      <c r="B124" s="1" t="s">
        <v>135</v>
      </c>
      <c r="C124" s="1" t="s">
        <v>132</v>
      </c>
      <c r="D124" s="1" t="s">
        <v>135</v>
      </c>
      <c r="E124" s="1">
        <v>2</v>
      </c>
      <c r="F124" s="1" t="s">
        <v>135</v>
      </c>
      <c r="H124" s="2">
        <v>36733</v>
      </c>
      <c r="I124" s="1" t="s">
        <v>457</v>
      </c>
      <c r="J124" s="1">
        <v>14</v>
      </c>
      <c r="K124" s="1">
        <v>24</v>
      </c>
      <c r="L124" s="1" t="s">
        <v>45</v>
      </c>
      <c r="Q124" s="122">
        <v>80</v>
      </c>
      <c r="S124" s="122">
        <v>80</v>
      </c>
    </row>
    <row r="125" spans="1:19" x14ac:dyDescent="0.2">
      <c r="A125" s="1">
        <v>21</v>
      </c>
      <c r="B125" s="1" t="s">
        <v>135</v>
      </c>
      <c r="C125" s="1" t="s">
        <v>122</v>
      </c>
      <c r="D125" s="1" t="s">
        <v>135</v>
      </c>
      <c r="E125" s="1">
        <v>4</v>
      </c>
      <c r="F125" s="1" t="s">
        <v>135</v>
      </c>
      <c r="H125" s="2">
        <v>36733</v>
      </c>
      <c r="I125" s="1" t="s">
        <v>457</v>
      </c>
      <c r="J125" s="1">
        <v>14</v>
      </c>
      <c r="K125" s="1">
        <v>23</v>
      </c>
      <c r="L125" s="1" t="s">
        <v>45</v>
      </c>
      <c r="Q125" s="122">
        <v>76.666666666666671</v>
      </c>
      <c r="S125" s="122">
        <v>76.666666666666671</v>
      </c>
    </row>
    <row r="126" spans="1:19" x14ac:dyDescent="0.2">
      <c r="A126" s="1">
        <v>22</v>
      </c>
      <c r="B126" s="1" t="s">
        <v>135</v>
      </c>
      <c r="C126" s="1" t="s">
        <v>127</v>
      </c>
      <c r="D126" s="1" t="s">
        <v>135</v>
      </c>
      <c r="E126" s="1">
        <v>5</v>
      </c>
      <c r="F126" s="1" t="s">
        <v>135</v>
      </c>
      <c r="H126" s="2">
        <v>36733</v>
      </c>
      <c r="I126" s="1" t="s">
        <v>457</v>
      </c>
      <c r="J126" s="1">
        <v>14</v>
      </c>
      <c r="K126" s="1">
        <v>16</v>
      </c>
      <c r="L126" s="1" t="s">
        <v>3</v>
      </c>
      <c r="Q126" s="122">
        <v>53.333333333333336</v>
      </c>
      <c r="S126" s="122">
        <v>53.333333333333336</v>
      </c>
    </row>
    <row r="127" spans="1:19" x14ac:dyDescent="0.2">
      <c r="A127" s="1">
        <v>24</v>
      </c>
      <c r="B127" s="1" t="s">
        <v>117</v>
      </c>
      <c r="C127" s="1" t="s">
        <v>131</v>
      </c>
      <c r="D127" s="1" t="s">
        <v>135</v>
      </c>
      <c r="E127" s="1">
        <v>1</v>
      </c>
      <c r="F127" s="1" t="s">
        <v>135</v>
      </c>
      <c r="H127" s="2">
        <v>36733</v>
      </c>
      <c r="I127" s="1" t="s">
        <v>457</v>
      </c>
      <c r="J127" s="1">
        <v>14</v>
      </c>
      <c r="K127" s="1">
        <v>24</v>
      </c>
      <c r="L127" s="1" t="s">
        <v>45</v>
      </c>
      <c r="Q127" s="122">
        <v>80</v>
      </c>
      <c r="S127" s="122">
        <v>80</v>
      </c>
    </row>
    <row r="128" spans="1:19" x14ac:dyDescent="0.2">
      <c r="A128" s="1">
        <v>61</v>
      </c>
      <c r="B128" s="1" t="s">
        <v>135</v>
      </c>
      <c r="C128" s="1" t="s">
        <v>124</v>
      </c>
      <c r="D128" s="1" t="s">
        <v>135</v>
      </c>
      <c r="E128" s="1">
        <v>6</v>
      </c>
      <c r="F128" s="1" t="s">
        <v>135</v>
      </c>
      <c r="H128" s="2">
        <v>36733</v>
      </c>
      <c r="I128" s="1" t="s">
        <v>457</v>
      </c>
      <c r="J128" s="1">
        <v>14</v>
      </c>
      <c r="K128" s="1">
        <v>21</v>
      </c>
      <c r="L128" s="1" t="s">
        <v>9</v>
      </c>
      <c r="Q128" s="122">
        <v>70</v>
      </c>
      <c r="S128" s="122">
        <v>70</v>
      </c>
    </row>
    <row r="129" spans="1:19" x14ac:dyDescent="0.2">
      <c r="A129" s="1">
        <v>33</v>
      </c>
      <c r="B129" s="1" t="s">
        <v>63</v>
      </c>
      <c r="C129" s="1" t="s">
        <v>64</v>
      </c>
      <c r="D129" s="1" t="s">
        <v>143</v>
      </c>
      <c r="E129" s="1">
        <v>5</v>
      </c>
      <c r="G129" s="1" t="s">
        <v>65</v>
      </c>
      <c r="H129" s="2">
        <v>36734</v>
      </c>
      <c r="I129" s="1" t="s">
        <v>457</v>
      </c>
      <c r="J129" s="1">
        <v>14</v>
      </c>
      <c r="K129" s="1">
        <v>15</v>
      </c>
      <c r="L129" s="1" t="s">
        <v>3</v>
      </c>
      <c r="M129" s="1">
        <v>9</v>
      </c>
      <c r="N129" s="1" t="s">
        <v>96</v>
      </c>
      <c r="Q129" s="122">
        <v>50</v>
      </c>
      <c r="R129" s="122">
        <v>75</v>
      </c>
      <c r="S129" s="122">
        <v>62.5</v>
      </c>
    </row>
    <row r="130" spans="1:19" x14ac:dyDescent="0.2">
      <c r="A130" s="1">
        <v>17</v>
      </c>
      <c r="B130" s="1" t="s">
        <v>128</v>
      </c>
      <c r="C130" s="1" t="s">
        <v>67</v>
      </c>
      <c r="D130" s="1" t="s">
        <v>143</v>
      </c>
      <c r="H130" s="2">
        <v>36734</v>
      </c>
      <c r="I130" s="1" t="s">
        <v>457</v>
      </c>
      <c r="J130" s="1">
        <v>14</v>
      </c>
      <c r="K130" s="1">
        <v>15</v>
      </c>
      <c r="L130" s="1" t="s">
        <v>3</v>
      </c>
      <c r="M130" s="1">
        <v>10</v>
      </c>
      <c r="N130" s="1" t="s">
        <v>96</v>
      </c>
      <c r="Q130" s="122">
        <v>50</v>
      </c>
      <c r="R130" s="122">
        <v>83.333333333333329</v>
      </c>
      <c r="S130" s="122">
        <v>66.666666666666657</v>
      </c>
    </row>
    <row r="131" spans="1:19" x14ac:dyDescent="0.2">
      <c r="A131" s="1">
        <v>4</v>
      </c>
      <c r="B131" s="1" t="s">
        <v>53</v>
      </c>
      <c r="C131" s="1" t="s">
        <v>54</v>
      </c>
      <c r="D131" s="1" t="s">
        <v>143</v>
      </c>
      <c r="E131" s="1">
        <v>1</v>
      </c>
      <c r="G131" s="1" t="s">
        <v>55</v>
      </c>
      <c r="H131" s="2">
        <v>36735</v>
      </c>
      <c r="I131" s="1" t="s">
        <v>457</v>
      </c>
      <c r="J131" s="1">
        <v>14</v>
      </c>
      <c r="K131" s="1">
        <v>15</v>
      </c>
      <c r="L131" s="1" t="s">
        <v>3</v>
      </c>
      <c r="M131" s="1">
        <v>10</v>
      </c>
      <c r="N131" s="1" t="s">
        <v>96</v>
      </c>
      <c r="Q131" s="122">
        <v>50</v>
      </c>
      <c r="R131" s="122">
        <v>83.333333333333329</v>
      </c>
      <c r="S131" s="122">
        <v>66.666666666666657</v>
      </c>
    </row>
    <row r="132" spans="1:19" x14ac:dyDescent="0.2">
      <c r="A132" s="1">
        <v>13</v>
      </c>
      <c r="B132" s="1" t="s">
        <v>56</v>
      </c>
      <c r="C132" s="1" t="s">
        <v>57</v>
      </c>
      <c r="D132" s="1" t="s">
        <v>143</v>
      </c>
      <c r="E132" s="1">
        <v>2</v>
      </c>
      <c r="G132" s="1" t="s">
        <v>58</v>
      </c>
      <c r="H132" s="2">
        <v>36742</v>
      </c>
      <c r="I132" s="1" t="s">
        <v>457</v>
      </c>
      <c r="J132" s="1">
        <v>14</v>
      </c>
      <c r="K132" s="1">
        <v>12</v>
      </c>
      <c r="L132" s="1" t="s">
        <v>3</v>
      </c>
      <c r="M132" s="1">
        <v>11</v>
      </c>
      <c r="N132" s="1" t="s">
        <v>96</v>
      </c>
      <c r="Q132" s="122">
        <v>40</v>
      </c>
      <c r="R132" s="122">
        <v>91.666666666666671</v>
      </c>
      <c r="S132" s="122">
        <v>65.833333333333343</v>
      </c>
    </row>
    <row r="133" spans="1:19" x14ac:dyDescent="0.2">
      <c r="A133" s="1">
        <v>13</v>
      </c>
      <c r="B133" s="1" t="s">
        <v>56</v>
      </c>
      <c r="C133" s="1" t="s">
        <v>57</v>
      </c>
      <c r="D133" s="1" t="s">
        <v>143</v>
      </c>
      <c r="E133" s="1">
        <v>2</v>
      </c>
      <c r="G133" s="1" t="s">
        <v>58</v>
      </c>
      <c r="H133" s="2">
        <v>36778</v>
      </c>
      <c r="I133" s="1" t="s">
        <v>458</v>
      </c>
      <c r="J133" s="1">
        <v>15</v>
      </c>
      <c r="K133" s="1">
        <v>18</v>
      </c>
      <c r="L133" s="1" t="s">
        <v>9</v>
      </c>
      <c r="M133" s="1">
        <v>11</v>
      </c>
      <c r="N133" s="1" t="s">
        <v>96</v>
      </c>
      <c r="Q133" s="122">
        <v>60</v>
      </c>
      <c r="R133" s="122">
        <v>91.666666666666671</v>
      </c>
      <c r="S133" s="122">
        <v>75.833333333333343</v>
      </c>
    </row>
    <row r="134" spans="1:19" x14ac:dyDescent="0.2">
      <c r="A134" s="1">
        <v>16</v>
      </c>
      <c r="B134" s="1" t="s">
        <v>76</v>
      </c>
      <c r="C134" s="1" t="s">
        <v>77</v>
      </c>
      <c r="D134" s="1" t="s">
        <v>143</v>
      </c>
      <c r="E134" s="1">
        <v>12</v>
      </c>
      <c r="G134" s="1" t="s">
        <v>78</v>
      </c>
      <c r="H134" s="2">
        <v>36779</v>
      </c>
      <c r="I134" s="1" t="s">
        <v>458</v>
      </c>
      <c r="J134" s="1">
        <v>15</v>
      </c>
      <c r="K134" s="1">
        <v>6</v>
      </c>
      <c r="L134" s="1" t="s">
        <v>5</v>
      </c>
      <c r="M134" s="1">
        <v>8</v>
      </c>
      <c r="N134" s="1" t="s">
        <v>96</v>
      </c>
      <c r="Q134" s="122">
        <v>20</v>
      </c>
      <c r="R134" s="122">
        <v>66.666666666666671</v>
      </c>
      <c r="S134" s="122">
        <v>43.333333333333336</v>
      </c>
    </row>
    <row r="135" spans="1:19" x14ac:dyDescent="0.2">
      <c r="A135" s="1">
        <v>8</v>
      </c>
      <c r="B135" s="1" t="s">
        <v>53</v>
      </c>
      <c r="C135" s="1" t="s">
        <v>61</v>
      </c>
      <c r="D135" s="1" t="s">
        <v>143</v>
      </c>
      <c r="E135" s="1">
        <v>4</v>
      </c>
      <c r="G135" s="1" t="s">
        <v>62</v>
      </c>
      <c r="H135" s="2">
        <v>36785</v>
      </c>
      <c r="I135" s="1" t="s">
        <v>458</v>
      </c>
      <c r="J135" s="1">
        <v>15</v>
      </c>
      <c r="K135" s="1">
        <v>3</v>
      </c>
      <c r="L135" s="1" t="s">
        <v>82</v>
      </c>
      <c r="M135" s="1">
        <v>6</v>
      </c>
      <c r="N135" s="1" t="s">
        <v>97</v>
      </c>
      <c r="Q135" s="122">
        <v>10</v>
      </c>
      <c r="R135" s="122">
        <v>50</v>
      </c>
      <c r="S135" s="122">
        <v>30</v>
      </c>
    </row>
    <row r="136" spans="1:19" x14ac:dyDescent="0.2">
      <c r="A136" s="1">
        <v>27</v>
      </c>
      <c r="B136" s="1" t="s">
        <v>79</v>
      </c>
      <c r="C136" s="1" t="s">
        <v>80</v>
      </c>
      <c r="D136" s="1" t="s">
        <v>143</v>
      </c>
      <c r="E136" s="1">
        <v>13</v>
      </c>
      <c r="G136" s="1" t="s">
        <v>81</v>
      </c>
      <c r="H136" s="2">
        <v>36785</v>
      </c>
      <c r="I136" s="1" t="s">
        <v>458</v>
      </c>
      <c r="J136" s="1">
        <v>15</v>
      </c>
      <c r="K136" s="1">
        <v>12</v>
      </c>
      <c r="L136" s="1" t="s">
        <v>3</v>
      </c>
      <c r="M136" s="1">
        <v>6</v>
      </c>
      <c r="N136" s="1" t="s">
        <v>97</v>
      </c>
      <c r="Q136" s="122">
        <v>40</v>
      </c>
      <c r="R136" s="122">
        <v>50</v>
      </c>
      <c r="S136" s="122">
        <v>45</v>
      </c>
    </row>
    <row r="137" spans="1:19" x14ac:dyDescent="0.2">
      <c r="A137" s="1">
        <v>24</v>
      </c>
      <c r="B137" s="1" t="s">
        <v>66</v>
      </c>
      <c r="C137" s="1" t="s">
        <v>69</v>
      </c>
      <c r="D137" s="1" t="s">
        <v>143</v>
      </c>
      <c r="E137" s="1">
        <v>7</v>
      </c>
      <c r="G137" s="1" t="s">
        <v>70</v>
      </c>
      <c r="H137" s="2">
        <v>36785</v>
      </c>
      <c r="I137" s="1" t="s">
        <v>458</v>
      </c>
      <c r="J137" s="1">
        <v>15</v>
      </c>
      <c r="K137" s="1">
        <v>6</v>
      </c>
      <c r="L137" s="1" t="s">
        <v>5</v>
      </c>
      <c r="M137" s="1">
        <v>9</v>
      </c>
      <c r="N137" s="1" t="s">
        <v>96</v>
      </c>
      <c r="Q137" s="122">
        <v>20</v>
      </c>
      <c r="R137" s="122">
        <v>75</v>
      </c>
      <c r="S137" s="122">
        <v>47.5</v>
      </c>
    </row>
    <row r="138" spans="1:19" x14ac:dyDescent="0.2">
      <c r="A138" s="1">
        <v>1</v>
      </c>
      <c r="B138" s="1" t="s">
        <v>53</v>
      </c>
      <c r="C138" s="1" t="s">
        <v>59</v>
      </c>
      <c r="D138" s="1" t="s">
        <v>143</v>
      </c>
      <c r="E138" s="1">
        <v>3</v>
      </c>
      <c r="G138" s="1" t="s">
        <v>60</v>
      </c>
      <c r="H138" s="2">
        <v>36785</v>
      </c>
      <c r="I138" s="1" t="s">
        <v>458</v>
      </c>
      <c r="J138" s="1">
        <v>15</v>
      </c>
      <c r="K138" s="1">
        <v>9</v>
      </c>
      <c r="L138" s="1" t="s">
        <v>3</v>
      </c>
      <c r="M138" s="1">
        <v>10</v>
      </c>
      <c r="N138" s="1" t="s">
        <v>96</v>
      </c>
      <c r="Q138" s="122">
        <v>30</v>
      </c>
      <c r="R138" s="122">
        <v>83.333333333333329</v>
      </c>
      <c r="S138" s="122">
        <v>56.666666666666664</v>
      </c>
    </row>
    <row r="139" spans="1:19" x14ac:dyDescent="0.2">
      <c r="A139" s="1">
        <v>24</v>
      </c>
      <c r="B139" s="1" t="s">
        <v>129</v>
      </c>
      <c r="C139" s="1" t="s">
        <v>103</v>
      </c>
      <c r="D139" s="1" t="s">
        <v>143</v>
      </c>
      <c r="H139" s="2">
        <v>36785</v>
      </c>
      <c r="I139" s="1" t="s">
        <v>458</v>
      </c>
      <c r="J139" s="1">
        <v>15</v>
      </c>
      <c r="K139" s="1">
        <v>6</v>
      </c>
      <c r="L139" s="1" t="s">
        <v>5</v>
      </c>
      <c r="Q139" s="122">
        <v>20</v>
      </c>
      <c r="S139" s="122">
        <v>20</v>
      </c>
    </row>
    <row r="140" spans="1:19" x14ac:dyDescent="0.2">
      <c r="A140" s="1">
        <v>11</v>
      </c>
      <c r="B140" s="1" t="s">
        <v>71</v>
      </c>
      <c r="C140" s="1" t="s">
        <v>72</v>
      </c>
      <c r="D140" s="1" t="s">
        <v>143</v>
      </c>
      <c r="E140" s="1">
        <v>10</v>
      </c>
      <c r="G140" s="1" t="s">
        <v>73</v>
      </c>
      <c r="H140" s="2">
        <v>36787</v>
      </c>
      <c r="I140" s="1" t="s">
        <v>458</v>
      </c>
      <c r="J140" s="1">
        <v>15</v>
      </c>
      <c r="K140" s="1">
        <v>12</v>
      </c>
      <c r="L140" s="1" t="s">
        <v>3</v>
      </c>
      <c r="M140" s="1">
        <v>11</v>
      </c>
      <c r="N140" s="1" t="s">
        <v>96</v>
      </c>
      <c r="Q140" s="122">
        <v>40</v>
      </c>
      <c r="R140" s="122">
        <v>91.666666666666671</v>
      </c>
      <c r="S140" s="122">
        <v>65.833333333333343</v>
      </c>
    </row>
    <row r="141" spans="1:19" x14ac:dyDescent="0.2">
      <c r="A141" s="1">
        <v>4</v>
      </c>
      <c r="B141" s="1" t="s">
        <v>53</v>
      </c>
      <c r="C141" s="1" t="s">
        <v>54</v>
      </c>
      <c r="D141" s="1" t="s">
        <v>143</v>
      </c>
      <c r="E141" s="1">
        <v>1</v>
      </c>
      <c r="G141" s="1" t="s">
        <v>55</v>
      </c>
      <c r="H141" s="2">
        <v>36799</v>
      </c>
      <c r="I141" s="1" t="s">
        <v>458</v>
      </c>
      <c r="J141" s="1">
        <v>15</v>
      </c>
      <c r="K141" s="1">
        <v>15</v>
      </c>
      <c r="L141" s="1" t="s">
        <v>3</v>
      </c>
      <c r="M141" s="1">
        <v>11</v>
      </c>
      <c r="N141" s="1" t="s">
        <v>96</v>
      </c>
      <c r="Q141" s="122">
        <v>50</v>
      </c>
      <c r="R141" s="122">
        <v>91.666666666666671</v>
      </c>
      <c r="S141" s="122">
        <v>70.833333333333343</v>
      </c>
    </row>
    <row r="142" spans="1:19" x14ac:dyDescent="0.2">
      <c r="A142" s="1">
        <v>17</v>
      </c>
      <c r="B142" s="1" t="s">
        <v>128</v>
      </c>
      <c r="C142" s="1" t="s">
        <v>67</v>
      </c>
      <c r="D142" s="1" t="s">
        <v>143</v>
      </c>
      <c r="H142" s="2">
        <v>36799</v>
      </c>
      <c r="I142" s="1" t="s">
        <v>458</v>
      </c>
      <c r="J142" s="1">
        <v>15</v>
      </c>
      <c r="K142" s="1">
        <v>18</v>
      </c>
      <c r="L142" s="1" t="s">
        <v>9</v>
      </c>
      <c r="M142" s="1">
        <v>11</v>
      </c>
      <c r="N142" s="1" t="s">
        <v>96</v>
      </c>
      <c r="Q142" s="122">
        <v>60</v>
      </c>
      <c r="R142" s="122">
        <v>91.666666666666671</v>
      </c>
      <c r="S142" s="122">
        <v>75.833333333333343</v>
      </c>
    </row>
    <row r="143" spans="1:19" x14ac:dyDescent="0.2">
      <c r="A143" s="1">
        <v>33</v>
      </c>
      <c r="B143" s="1" t="s">
        <v>63</v>
      </c>
      <c r="C143" s="1" t="s">
        <v>64</v>
      </c>
      <c r="D143" s="1" t="s">
        <v>143</v>
      </c>
      <c r="E143" s="1">
        <v>5</v>
      </c>
      <c r="G143" s="1" t="s">
        <v>65</v>
      </c>
      <c r="H143" s="2">
        <v>36804</v>
      </c>
      <c r="I143" s="1" t="s">
        <v>458</v>
      </c>
      <c r="J143" s="1">
        <v>15</v>
      </c>
      <c r="K143" s="1">
        <v>15</v>
      </c>
      <c r="L143" s="1" t="s">
        <v>3</v>
      </c>
      <c r="M143" s="1">
        <v>11</v>
      </c>
      <c r="N143" s="1" t="s">
        <v>96</v>
      </c>
      <c r="Q143" s="122">
        <v>50</v>
      </c>
      <c r="R143" s="122">
        <v>91.666666666666671</v>
      </c>
      <c r="S143" s="122">
        <v>70.833333333333343</v>
      </c>
    </row>
    <row r="144" spans="1:19" x14ac:dyDescent="0.2">
      <c r="A144" s="1">
        <v>1</v>
      </c>
      <c r="B144" s="1" t="s">
        <v>39</v>
      </c>
      <c r="C144" s="1" t="s">
        <v>40</v>
      </c>
      <c r="D144" s="1" t="s">
        <v>143</v>
      </c>
      <c r="E144" s="1">
        <v>3</v>
      </c>
      <c r="G144" s="1" t="s">
        <v>41</v>
      </c>
      <c r="H144" s="2">
        <v>36857</v>
      </c>
      <c r="I144" s="1" t="s">
        <v>458</v>
      </c>
      <c r="J144" s="1">
        <v>15</v>
      </c>
      <c r="K144" s="1">
        <v>18</v>
      </c>
      <c r="L144" s="1" t="s">
        <v>9</v>
      </c>
      <c r="M144" s="1">
        <v>10</v>
      </c>
      <c r="N144" s="1" t="s">
        <v>96</v>
      </c>
      <c r="Q144" s="122">
        <v>60</v>
      </c>
      <c r="R144" s="122">
        <v>83.333333333333329</v>
      </c>
      <c r="S144" s="122">
        <v>71.666666666666657</v>
      </c>
    </row>
    <row r="145" spans="1:19" x14ac:dyDescent="0.2">
      <c r="A145" s="1">
        <v>16</v>
      </c>
      <c r="D145" s="1" t="s">
        <v>143</v>
      </c>
      <c r="E145" s="1">
        <v>12</v>
      </c>
      <c r="G145" s="1" t="s">
        <v>44</v>
      </c>
      <c r="H145" s="2">
        <v>36571</v>
      </c>
      <c r="I145" s="1" t="s">
        <v>459</v>
      </c>
      <c r="J145" s="1">
        <v>16</v>
      </c>
      <c r="K145" s="1">
        <v>17</v>
      </c>
      <c r="L145" s="1" t="s">
        <v>9</v>
      </c>
      <c r="Q145" s="122">
        <v>56.666666666666664</v>
      </c>
      <c r="S145" s="122">
        <v>56.666666666666664</v>
      </c>
    </row>
    <row r="146" spans="1:19" x14ac:dyDescent="0.2">
      <c r="A146" s="1">
        <v>27</v>
      </c>
      <c r="D146" s="1" t="s">
        <v>143</v>
      </c>
      <c r="E146" s="1">
        <v>13</v>
      </c>
      <c r="F146" s="1" t="s">
        <v>46</v>
      </c>
      <c r="H146" s="2">
        <v>36571</v>
      </c>
      <c r="I146" s="1" t="s">
        <v>459</v>
      </c>
      <c r="J146" s="1">
        <v>16</v>
      </c>
      <c r="K146" s="1">
        <v>26</v>
      </c>
      <c r="L146" s="1" t="s">
        <v>45</v>
      </c>
      <c r="Q146" s="122">
        <v>86.666666666666671</v>
      </c>
      <c r="S146" s="122">
        <v>86.666666666666671</v>
      </c>
    </row>
    <row r="147" spans="1:19" x14ac:dyDescent="0.2">
      <c r="A147" s="1">
        <v>17</v>
      </c>
      <c r="B147" s="1" t="s">
        <v>128</v>
      </c>
      <c r="C147" s="1" t="s">
        <v>67</v>
      </c>
      <c r="D147" s="1" t="s">
        <v>143</v>
      </c>
      <c r="H147" s="2">
        <v>36584</v>
      </c>
      <c r="I147" s="1" t="s">
        <v>459</v>
      </c>
      <c r="J147" s="1">
        <v>16</v>
      </c>
      <c r="K147" s="1">
        <v>6</v>
      </c>
      <c r="L147" s="1" t="s">
        <v>5</v>
      </c>
      <c r="M147" s="1">
        <v>8</v>
      </c>
      <c r="N147" s="1" t="s">
        <v>96</v>
      </c>
      <c r="Q147" s="122">
        <v>20</v>
      </c>
      <c r="R147" s="122">
        <v>66.666666666666671</v>
      </c>
      <c r="S147" s="122">
        <v>43.333333333333336</v>
      </c>
    </row>
    <row r="148" spans="1:19" x14ac:dyDescent="0.2">
      <c r="A148" s="1">
        <v>1</v>
      </c>
      <c r="B148" s="1" t="s">
        <v>39</v>
      </c>
      <c r="C148" s="1" t="s">
        <v>40</v>
      </c>
      <c r="D148" s="1" t="s">
        <v>143</v>
      </c>
      <c r="E148" s="1">
        <v>3</v>
      </c>
      <c r="G148" s="1" t="s">
        <v>41</v>
      </c>
      <c r="H148" s="2">
        <v>36990</v>
      </c>
      <c r="I148" s="1" t="s">
        <v>460</v>
      </c>
      <c r="J148" s="1">
        <v>17</v>
      </c>
      <c r="K148" s="1">
        <v>15</v>
      </c>
      <c r="L148" s="1" t="s">
        <v>3</v>
      </c>
      <c r="M148" s="1">
        <v>11</v>
      </c>
      <c r="N148" s="1" t="s">
        <v>96</v>
      </c>
      <c r="Q148" s="122">
        <v>50</v>
      </c>
      <c r="R148" s="122">
        <v>91.666666666666671</v>
      </c>
      <c r="S148" s="122">
        <v>70.833333333333343</v>
      </c>
    </row>
    <row r="149" spans="1:19" x14ac:dyDescent="0.2">
      <c r="A149" s="1">
        <v>13</v>
      </c>
      <c r="B149" s="1" t="s">
        <v>56</v>
      </c>
      <c r="C149" s="1" t="s">
        <v>57</v>
      </c>
      <c r="D149" s="1" t="s">
        <v>143</v>
      </c>
      <c r="E149" s="1">
        <v>2</v>
      </c>
      <c r="G149" s="1" t="s">
        <v>58</v>
      </c>
      <c r="H149" s="2">
        <v>37015</v>
      </c>
      <c r="I149" s="1" t="s">
        <v>460</v>
      </c>
      <c r="J149" s="1">
        <v>17</v>
      </c>
      <c r="K149" s="1">
        <v>6</v>
      </c>
      <c r="L149" s="1" t="s">
        <v>5</v>
      </c>
      <c r="M149" s="1">
        <v>5</v>
      </c>
      <c r="N149" s="1" t="s">
        <v>97</v>
      </c>
      <c r="Q149" s="122">
        <v>20</v>
      </c>
      <c r="R149" s="122">
        <v>41.666666666666664</v>
      </c>
      <c r="S149" s="122">
        <v>30.833333333333332</v>
      </c>
    </row>
    <row r="150" spans="1:19" x14ac:dyDescent="0.2">
      <c r="A150" s="1">
        <v>27</v>
      </c>
      <c r="B150" s="1" t="s">
        <v>79</v>
      </c>
      <c r="C150" s="1" t="s">
        <v>80</v>
      </c>
      <c r="D150" s="1" t="s">
        <v>143</v>
      </c>
      <c r="E150" s="1">
        <v>13</v>
      </c>
      <c r="G150" s="1" t="s">
        <v>81</v>
      </c>
      <c r="H150" s="2">
        <v>37016</v>
      </c>
      <c r="I150" s="1" t="s">
        <v>460</v>
      </c>
      <c r="J150" s="1">
        <v>17</v>
      </c>
      <c r="K150" s="1">
        <v>15</v>
      </c>
      <c r="L150" s="1" t="s">
        <v>3</v>
      </c>
      <c r="M150" s="1">
        <v>6</v>
      </c>
      <c r="N150" s="1" t="s">
        <v>97</v>
      </c>
      <c r="Q150" s="122">
        <v>50</v>
      </c>
      <c r="R150" s="122">
        <v>50</v>
      </c>
      <c r="S150" s="122">
        <v>50</v>
      </c>
    </row>
    <row r="151" spans="1:19" x14ac:dyDescent="0.2">
      <c r="A151" s="1">
        <v>16</v>
      </c>
      <c r="B151" s="1" t="s">
        <v>76</v>
      </c>
      <c r="C151" s="1" t="s">
        <v>77</v>
      </c>
      <c r="D151" s="1" t="s">
        <v>143</v>
      </c>
      <c r="E151" s="1">
        <v>12</v>
      </c>
      <c r="G151" s="1" t="s">
        <v>78</v>
      </c>
      <c r="H151" s="2">
        <v>37016</v>
      </c>
      <c r="I151" s="1" t="s">
        <v>460</v>
      </c>
      <c r="J151" s="1">
        <v>17</v>
      </c>
      <c r="K151" s="1">
        <v>15</v>
      </c>
      <c r="L151" s="1" t="s">
        <v>3</v>
      </c>
      <c r="M151" s="1">
        <v>10</v>
      </c>
      <c r="N151" s="1" t="s">
        <v>96</v>
      </c>
      <c r="Q151" s="122">
        <v>50</v>
      </c>
      <c r="R151" s="122">
        <v>83.333333333333329</v>
      </c>
      <c r="S151" s="122">
        <v>66.666666666666657</v>
      </c>
    </row>
    <row r="152" spans="1:19" x14ac:dyDescent="0.2">
      <c r="A152" s="1">
        <v>24</v>
      </c>
      <c r="B152" s="1" t="s">
        <v>66</v>
      </c>
      <c r="C152" s="1" t="s">
        <v>69</v>
      </c>
      <c r="D152" s="1" t="s">
        <v>143</v>
      </c>
      <c r="E152" s="1">
        <v>7</v>
      </c>
      <c r="G152" s="1" t="s">
        <v>70</v>
      </c>
      <c r="H152" s="2">
        <v>37017</v>
      </c>
      <c r="I152" s="1" t="s">
        <v>460</v>
      </c>
      <c r="J152" s="1">
        <v>17</v>
      </c>
      <c r="K152" s="1">
        <v>9</v>
      </c>
      <c r="L152" s="1" t="s">
        <v>3</v>
      </c>
      <c r="M152" s="1">
        <v>8</v>
      </c>
      <c r="N152" s="1" t="s">
        <v>96</v>
      </c>
      <c r="Q152" s="122">
        <v>30</v>
      </c>
      <c r="R152" s="122">
        <v>66.666666666666671</v>
      </c>
      <c r="S152" s="122">
        <v>48.333333333333336</v>
      </c>
    </row>
    <row r="153" spans="1:19" x14ac:dyDescent="0.2">
      <c r="A153" s="1">
        <v>24</v>
      </c>
      <c r="B153" s="1" t="s">
        <v>129</v>
      </c>
      <c r="C153" s="1" t="s">
        <v>103</v>
      </c>
      <c r="D153" s="1" t="s">
        <v>143</v>
      </c>
      <c r="H153" s="2">
        <v>37017</v>
      </c>
      <c r="I153" s="1" t="s">
        <v>460</v>
      </c>
      <c r="J153" s="1">
        <v>17</v>
      </c>
      <c r="K153" s="1">
        <v>9</v>
      </c>
      <c r="L153" s="1" t="s">
        <v>3</v>
      </c>
      <c r="Q153" s="122">
        <v>30</v>
      </c>
      <c r="S153" s="122">
        <v>30</v>
      </c>
    </row>
    <row r="154" spans="1:19" x14ac:dyDescent="0.2">
      <c r="A154" s="1">
        <v>4</v>
      </c>
      <c r="B154" s="1" t="s">
        <v>53</v>
      </c>
      <c r="C154" s="1" t="s">
        <v>54</v>
      </c>
      <c r="D154" s="1" t="s">
        <v>143</v>
      </c>
      <c r="E154" s="1">
        <v>1</v>
      </c>
      <c r="G154" s="1" t="s">
        <v>55</v>
      </c>
      <c r="H154" s="2">
        <v>37025</v>
      </c>
      <c r="I154" s="1" t="s">
        <v>460</v>
      </c>
      <c r="J154" s="1">
        <v>17</v>
      </c>
      <c r="K154" s="1">
        <v>9</v>
      </c>
      <c r="L154" s="1" t="s">
        <v>3</v>
      </c>
      <c r="M154" s="1">
        <v>7</v>
      </c>
      <c r="N154" s="1" t="s">
        <v>96</v>
      </c>
      <c r="Q154" s="122">
        <v>30</v>
      </c>
      <c r="R154" s="122">
        <v>58.333333333333336</v>
      </c>
      <c r="S154" s="122">
        <v>44.166666666666671</v>
      </c>
    </row>
    <row r="155" spans="1:19" x14ac:dyDescent="0.2">
      <c r="A155" s="1">
        <v>17</v>
      </c>
      <c r="B155" s="1" t="s">
        <v>135</v>
      </c>
      <c r="C155" s="1" t="s">
        <v>133</v>
      </c>
      <c r="D155" s="1" t="s">
        <v>135</v>
      </c>
      <c r="E155" s="1">
        <v>3</v>
      </c>
      <c r="F155" s="1" t="s">
        <v>135</v>
      </c>
      <c r="H155" s="2">
        <v>37029</v>
      </c>
      <c r="I155" s="1" t="s">
        <v>460</v>
      </c>
      <c r="J155" s="1">
        <v>17</v>
      </c>
      <c r="K155" s="1">
        <v>22</v>
      </c>
      <c r="L155" s="1" t="s">
        <v>9</v>
      </c>
      <c r="Q155" s="122">
        <v>73.333333333333329</v>
      </c>
      <c r="S155" s="122">
        <v>73.333333333333329</v>
      </c>
    </row>
    <row r="156" spans="1:19" x14ac:dyDescent="0.2">
      <c r="A156" s="1">
        <v>19</v>
      </c>
      <c r="B156" s="1" t="s">
        <v>135</v>
      </c>
      <c r="C156" s="1" t="s">
        <v>132</v>
      </c>
      <c r="D156" s="1" t="s">
        <v>135</v>
      </c>
      <c r="E156" s="1">
        <v>2</v>
      </c>
      <c r="F156" s="1" t="s">
        <v>135</v>
      </c>
      <c r="H156" s="2">
        <v>37029</v>
      </c>
      <c r="I156" s="1" t="s">
        <v>460</v>
      </c>
      <c r="J156" s="1">
        <v>17</v>
      </c>
      <c r="K156" s="1">
        <v>13</v>
      </c>
      <c r="L156" s="1" t="s">
        <v>3</v>
      </c>
      <c r="Q156" s="122">
        <v>43.333333333333336</v>
      </c>
      <c r="S156" s="122">
        <v>43.333333333333336</v>
      </c>
    </row>
    <row r="157" spans="1:19" x14ac:dyDescent="0.2">
      <c r="A157" s="1">
        <v>21</v>
      </c>
      <c r="B157" s="1" t="s">
        <v>135</v>
      </c>
      <c r="C157" s="1" t="s">
        <v>122</v>
      </c>
      <c r="D157" s="1" t="s">
        <v>135</v>
      </c>
      <c r="E157" s="1">
        <v>4</v>
      </c>
      <c r="F157" s="1" t="s">
        <v>135</v>
      </c>
      <c r="H157" s="2">
        <v>37029</v>
      </c>
      <c r="I157" s="1" t="s">
        <v>460</v>
      </c>
      <c r="J157" s="1">
        <v>17</v>
      </c>
      <c r="K157" s="1">
        <v>18</v>
      </c>
      <c r="L157" s="1" t="s">
        <v>9</v>
      </c>
      <c r="Q157" s="122">
        <v>60</v>
      </c>
      <c r="S157" s="122">
        <v>60</v>
      </c>
    </row>
    <row r="158" spans="1:19" x14ac:dyDescent="0.2">
      <c r="A158" s="1">
        <v>22</v>
      </c>
      <c r="B158" s="1" t="s">
        <v>135</v>
      </c>
      <c r="C158" s="1" t="s">
        <v>127</v>
      </c>
      <c r="D158" s="1" t="s">
        <v>135</v>
      </c>
      <c r="E158" s="1">
        <v>5</v>
      </c>
      <c r="F158" s="1" t="s">
        <v>135</v>
      </c>
      <c r="H158" s="2">
        <v>37029</v>
      </c>
      <c r="I158" s="1" t="s">
        <v>460</v>
      </c>
      <c r="J158" s="1">
        <v>17</v>
      </c>
      <c r="K158" s="1">
        <v>10</v>
      </c>
      <c r="L158" s="1" t="s">
        <v>5</v>
      </c>
      <c r="Q158" s="122">
        <v>33.333333333333336</v>
      </c>
      <c r="S158" s="122">
        <v>33.333333333333336</v>
      </c>
    </row>
    <row r="159" spans="1:19" x14ac:dyDescent="0.2">
      <c r="A159" s="1">
        <v>24</v>
      </c>
      <c r="B159" s="1" t="s">
        <v>117</v>
      </c>
      <c r="C159" s="1" t="s">
        <v>131</v>
      </c>
      <c r="D159" s="1" t="s">
        <v>135</v>
      </c>
      <c r="E159" s="1">
        <v>1</v>
      </c>
      <c r="F159" s="1" t="s">
        <v>135</v>
      </c>
      <c r="H159" s="2">
        <v>37029</v>
      </c>
      <c r="I159" s="1" t="s">
        <v>460</v>
      </c>
      <c r="J159" s="1">
        <v>17</v>
      </c>
      <c r="K159" s="1">
        <v>26</v>
      </c>
      <c r="L159" s="1" t="s">
        <v>45</v>
      </c>
      <c r="Q159" s="122">
        <v>86.666666666666671</v>
      </c>
      <c r="S159" s="122">
        <v>86.666666666666671</v>
      </c>
    </row>
    <row r="160" spans="1:19" x14ac:dyDescent="0.2">
      <c r="A160" s="1">
        <v>60</v>
      </c>
      <c r="B160" s="1" t="s">
        <v>135</v>
      </c>
      <c r="C160" s="1" t="s">
        <v>126</v>
      </c>
      <c r="D160" s="1" t="s">
        <v>135</v>
      </c>
      <c r="E160" s="1" t="s">
        <v>134</v>
      </c>
      <c r="F160" s="1" t="s">
        <v>135</v>
      </c>
      <c r="H160" s="2">
        <v>37029</v>
      </c>
      <c r="I160" s="1" t="s">
        <v>460</v>
      </c>
      <c r="J160" s="1">
        <v>17</v>
      </c>
      <c r="K160" s="1">
        <v>23</v>
      </c>
      <c r="L160" s="1" t="s">
        <v>45</v>
      </c>
      <c r="Q160" s="122">
        <v>76.666666666666671</v>
      </c>
      <c r="S160" s="122">
        <v>76.666666666666671</v>
      </c>
    </row>
    <row r="161" spans="1:19" x14ac:dyDescent="0.2">
      <c r="A161" s="1">
        <v>61</v>
      </c>
      <c r="B161" s="1" t="s">
        <v>135</v>
      </c>
      <c r="C161" s="1" t="s">
        <v>124</v>
      </c>
      <c r="D161" s="1" t="s">
        <v>135</v>
      </c>
      <c r="E161" s="1">
        <v>6</v>
      </c>
      <c r="F161" s="1" t="s">
        <v>135</v>
      </c>
      <c r="H161" s="2">
        <v>37029</v>
      </c>
      <c r="I161" s="1" t="s">
        <v>460</v>
      </c>
      <c r="J161" s="1">
        <v>17</v>
      </c>
      <c r="K161" s="1">
        <v>23</v>
      </c>
      <c r="L161" s="1" t="s">
        <v>45</v>
      </c>
      <c r="Q161" s="122">
        <v>76.666666666666671</v>
      </c>
      <c r="S161" s="122">
        <v>76.666666666666671</v>
      </c>
    </row>
    <row r="162" spans="1:19" x14ac:dyDescent="0.2">
      <c r="A162" s="1">
        <v>8</v>
      </c>
      <c r="B162" s="1" t="s">
        <v>53</v>
      </c>
      <c r="C162" s="1" t="s">
        <v>61</v>
      </c>
      <c r="D162" s="1" t="s">
        <v>143</v>
      </c>
      <c r="E162" s="1">
        <v>4</v>
      </c>
      <c r="G162" s="1" t="s">
        <v>62</v>
      </c>
      <c r="H162" s="2">
        <v>37030</v>
      </c>
      <c r="I162" s="1" t="s">
        <v>460</v>
      </c>
      <c r="J162" s="1">
        <v>17</v>
      </c>
      <c r="K162" s="1">
        <v>9</v>
      </c>
      <c r="L162" s="1" t="s">
        <v>3</v>
      </c>
      <c r="M162" s="1">
        <v>3</v>
      </c>
      <c r="N162" s="1" t="s">
        <v>97</v>
      </c>
      <c r="Q162" s="122">
        <v>30</v>
      </c>
      <c r="R162" s="122">
        <v>25</v>
      </c>
      <c r="S162" s="122">
        <v>27.5</v>
      </c>
    </row>
    <row r="163" spans="1:19" x14ac:dyDescent="0.2">
      <c r="A163" s="1">
        <v>35</v>
      </c>
      <c r="B163" s="1" t="s">
        <v>52</v>
      </c>
      <c r="C163" s="1">
        <v>1517</v>
      </c>
      <c r="D163" s="1" t="s">
        <v>143</v>
      </c>
      <c r="E163" s="1">
        <v>15</v>
      </c>
      <c r="F163" s="1" t="s">
        <v>51</v>
      </c>
      <c r="H163" s="2">
        <v>37030</v>
      </c>
      <c r="I163" s="1" t="s">
        <v>460</v>
      </c>
      <c r="J163" s="1">
        <v>17</v>
      </c>
      <c r="K163" s="1">
        <v>12</v>
      </c>
      <c r="L163" s="1" t="s">
        <v>3</v>
      </c>
      <c r="M163" s="1">
        <v>9</v>
      </c>
      <c r="N163" s="1" t="s">
        <v>96</v>
      </c>
      <c r="Q163" s="122">
        <v>40</v>
      </c>
      <c r="R163" s="122">
        <v>75</v>
      </c>
      <c r="S163" s="122">
        <v>57.5</v>
      </c>
    </row>
    <row r="164" spans="1:19" x14ac:dyDescent="0.2">
      <c r="A164" s="1">
        <v>32</v>
      </c>
      <c r="B164" s="1" t="s">
        <v>85</v>
      </c>
      <c r="C164" s="1" t="s">
        <v>91</v>
      </c>
      <c r="D164" s="1" t="s">
        <v>143</v>
      </c>
      <c r="E164" s="1">
        <v>16</v>
      </c>
      <c r="G164" s="1" t="s">
        <v>92</v>
      </c>
      <c r="H164" s="2">
        <v>37030</v>
      </c>
      <c r="I164" s="1" t="s">
        <v>460</v>
      </c>
      <c r="J164" s="1">
        <v>17</v>
      </c>
      <c r="K164" s="1">
        <v>15</v>
      </c>
      <c r="L164" s="1" t="s">
        <v>3</v>
      </c>
      <c r="M164" s="1">
        <v>11</v>
      </c>
      <c r="N164" s="1" t="s">
        <v>96</v>
      </c>
      <c r="Q164" s="122">
        <v>50</v>
      </c>
      <c r="R164" s="122">
        <v>91.666666666666671</v>
      </c>
      <c r="S164" s="122">
        <v>70.833333333333343</v>
      </c>
    </row>
    <row r="165" spans="1:19" x14ac:dyDescent="0.2">
      <c r="A165" s="1">
        <v>1</v>
      </c>
      <c r="B165" s="1" t="s">
        <v>53</v>
      </c>
      <c r="C165" s="1" t="s">
        <v>59</v>
      </c>
      <c r="D165" s="1" t="s">
        <v>143</v>
      </c>
      <c r="E165" s="1">
        <v>3</v>
      </c>
      <c r="G165" s="1" t="s">
        <v>60</v>
      </c>
      <c r="H165" s="2">
        <v>37031</v>
      </c>
      <c r="I165" s="1" t="s">
        <v>460</v>
      </c>
      <c r="J165" s="1">
        <v>17</v>
      </c>
      <c r="K165" s="1">
        <v>9</v>
      </c>
      <c r="L165" s="1" t="s">
        <v>3</v>
      </c>
      <c r="M165" s="1">
        <v>12</v>
      </c>
      <c r="N165" s="1" t="s">
        <v>96</v>
      </c>
      <c r="Q165" s="122">
        <v>30</v>
      </c>
      <c r="R165" s="122">
        <v>100</v>
      </c>
      <c r="S165" s="122">
        <v>65</v>
      </c>
    </row>
    <row r="166" spans="1:19" x14ac:dyDescent="0.2">
      <c r="A166" s="1">
        <v>17</v>
      </c>
      <c r="B166" s="1" t="s">
        <v>128</v>
      </c>
      <c r="C166" s="1" t="s">
        <v>67</v>
      </c>
      <c r="D166" s="1" t="s">
        <v>143</v>
      </c>
      <c r="H166" s="2">
        <v>37034</v>
      </c>
      <c r="I166" s="1" t="s">
        <v>460</v>
      </c>
      <c r="J166" s="1">
        <v>17</v>
      </c>
      <c r="K166" s="1">
        <v>12</v>
      </c>
      <c r="L166" s="1" t="s">
        <v>3</v>
      </c>
      <c r="M166" s="1">
        <v>11</v>
      </c>
      <c r="N166" s="1" t="s">
        <v>96</v>
      </c>
      <c r="Q166" s="122">
        <v>40</v>
      </c>
      <c r="R166" s="122">
        <v>91.666666666666671</v>
      </c>
      <c r="S166" s="122">
        <v>65.833333333333343</v>
      </c>
    </row>
    <row r="167" spans="1:19" x14ac:dyDescent="0.2">
      <c r="A167" s="1">
        <v>36</v>
      </c>
      <c r="B167" s="1" t="s">
        <v>85</v>
      </c>
      <c r="C167" s="1" t="s">
        <v>86</v>
      </c>
      <c r="D167" s="1" t="s">
        <v>143</v>
      </c>
      <c r="E167" s="1">
        <v>14</v>
      </c>
      <c r="G167" s="1" t="s">
        <v>87</v>
      </c>
      <c r="H167" s="2">
        <v>37035</v>
      </c>
      <c r="I167" s="1" t="s">
        <v>460</v>
      </c>
      <c r="J167" s="1">
        <v>17</v>
      </c>
      <c r="K167" s="1">
        <v>3</v>
      </c>
      <c r="L167" s="1" t="s">
        <v>82</v>
      </c>
      <c r="M167" s="1">
        <v>8</v>
      </c>
      <c r="N167" s="1" t="s">
        <v>96</v>
      </c>
      <c r="Q167" s="122">
        <v>10</v>
      </c>
      <c r="R167" s="122">
        <v>66.666666666666671</v>
      </c>
      <c r="S167" s="122">
        <v>38.333333333333336</v>
      </c>
    </row>
    <row r="168" spans="1:19" x14ac:dyDescent="0.2">
      <c r="A168" s="1">
        <v>11</v>
      </c>
      <c r="B168" s="1" t="s">
        <v>71</v>
      </c>
      <c r="C168" s="1" t="s">
        <v>72</v>
      </c>
      <c r="D168" s="1" t="s">
        <v>143</v>
      </c>
      <c r="E168" s="1">
        <v>10</v>
      </c>
      <c r="G168" s="1" t="s">
        <v>73</v>
      </c>
      <c r="H168" s="2">
        <v>37040</v>
      </c>
      <c r="I168" s="1" t="s">
        <v>460</v>
      </c>
      <c r="J168" s="1">
        <v>17</v>
      </c>
      <c r="K168" s="1">
        <v>12</v>
      </c>
      <c r="L168" s="1" t="s">
        <v>3</v>
      </c>
      <c r="M168" s="1">
        <v>12</v>
      </c>
      <c r="N168" s="1" t="s">
        <v>96</v>
      </c>
      <c r="Q168" s="122">
        <v>40</v>
      </c>
      <c r="R168" s="122">
        <v>100</v>
      </c>
      <c r="S168" s="122">
        <v>70</v>
      </c>
    </row>
    <row r="169" spans="1:19" x14ac:dyDescent="0.2">
      <c r="A169" s="1">
        <v>33</v>
      </c>
      <c r="B169" s="1" t="s">
        <v>63</v>
      </c>
      <c r="C169" s="1" t="s">
        <v>64</v>
      </c>
      <c r="D169" s="1" t="s">
        <v>143</v>
      </c>
      <c r="E169" s="1">
        <v>5</v>
      </c>
      <c r="G169" s="1" t="s">
        <v>65</v>
      </c>
      <c r="H169" s="2">
        <v>37042</v>
      </c>
      <c r="I169" s="1" t="s">
        <v>460</v>
      </c>
      <c r="J169" s="1">
        <v>17</v>
      </c>
      <c r="K169" s="1">
        <v>15</v>
      </c>
      <c r="L169" s="1" t="s">
        <v>3</v>
      </c>
      <c r="M169" s="1">
        <v>9</v>
      </c>
      <c r="N169" s="1" t="s">
        <v>96</v>
      </c>
      <c r="Q169" s="122">
        <v>50</v>
      </c>
      <c r="R169" s="122">
        <v>75</v>
      </c>
      <c r="S169" s="122">
        <v>62.5</v>
      </c>
    </row>
    <row r="170" spans="1:19" x14ac:dyDescent="0.2">
      <c r="A170" s="1">
        <v>1</v>
      </c>
      <c r="B170" s="1" t="s">
        <v>53</v>
      </c>
      <c r="C170" s="1" t="s">
        <v>59</v>
      </c>
      <c r="D170" s="1" t="s">
        <v>143</v>
      </c>
      <c r="E170" s="1">
        <v>3</v>
      </c>
      <c r="G170" s="1" t="s">
        <v>60</v>
      </c>
      <c r="H170" s="2">
        <v>37079</v>
      </c>
      <c r="I170" s="1" t="s">
        <v>461</v>
      </c>
      <c r="J170" s="1">
        <v>18</v>
      </c>
      <c r="K170" s="1">
        <v>15</v>
      </c>
      <c r="L170" s="1" t="s">
        <v>3</v>
      </c>
      <c r="M170" s="1">
        <v>12</v>
      </c>
      <c r="N170" s="1" t="s">
        <v>96</v>
      </c>
      <c r="Q170" s="122">
        <v>50</v>
      </c>
      <c r="R170" s="122">
        <v>100</v>
      </c>
      <c r="S170" s="122">
        <v>75</v>
      </c>
    </row>
    <row r="171" spans="1:19" x14ac:dyDescent="0.2">
      <c r="A171" s="1">
        <v>13</v>
      </c>
      <c r="B171" s="1" t="s">
        <v>56</v>
      </c>
      <c r="C171" s="1" t="s">
        <v>57</v>
      </c>
      <c r="D171" s="1" t="s">
        <v>143</v>
      </c>
      <c r="E171" s="1">
        <v>2</v>
      </c>
      <c r="G171" s="1" t="s">
        <v>58</v>
      </c>
      <c r="H171" s="2">
        <v>37085</v>
      </c>
      <c r="I171" s="1" t="s">
        <v>461</v>
      </c>
      <c r="J171" s="1">
        <v>18</v>
      </c>
      <c r="K171" s="1">
        <v>12</v>
      </c>
      <c r="L171" s="1" t="s">
        <v>3</v>
      </c>
      <c r="M171" s="1">
        <v>11</v>
      </c>
      <c r="N171" s="1" t="s">
        <v>96</v>
      </c>
      <c r="Q171" s="122">
        <v>40</v>
      </c>
      <c r="R171" s="122">
        <v>91.666666666666671</v>
      </c>
      <c r="S171" s="122">
        <v>65.833333333333343</v>
      </c>
    </row>
    <row r="172" spans="1:19" x14ac:dyDescent="0.2">
      <c r="A172" s="1">
        <v>27</v>
      </c>
      <c r="B172" s="1" t="s">
        <v>79</v>
      </c>
      <c r="C172" s="1" t="s">
        <v>80</v>
      </c>
      <c r="D172" s="1" t="s">
        <v>143</v>
      </c>
      <c r="E172" s="1">
        <v>13</v>
      </c>
      <c r="G172" s="1" t="s">
        <v>81</v>
      </c>
      <c r="H172" s="2">
        <v>37086</v>
      </c>
      <c r="I172" s="1" t="s">
        <v>461</v>
      </c>
      <c r="J172" s="1">
        <v>18</v>
      </c>
      <c r="K172" s="1">
        <v>12</v>
      </c>
      <c r="L172" s="1" t="s">
        <v>3</v>
      </c>
      <c r="M172" s="1">
        <v>8</v>
      </c>
      <c r="N172" s="1" t="s">
        <v>96</v>
      </c>
      <c r="Q172" s="122">
        <v>40</v>
      </c>
      <c r="R172" s="122">
        <v>66.666666666666671</v>
      </c>
      <c r="S172" s="122">
        <v>53.333333333333336</v>
      </c>
    </row>
    <row r="173" spans="1:19" x14ac:dyDescent="0.2">
      <c r="A173" s="1">
        <v>32</v>
      </c>
      <c r="B173" s="1" t="s">
        <v>85</v>
      </c>
      <c r="C173" s="1" t="s">
        <v>91</v>
      </c>
      <c r="D173" s="1" t="s">
        <v>143</v>
      </c>
      <c r="E173" s="1">
        <v>16</v>
      </c>
      <c r="G173" s="1" t="s">
        <v>92</v>
      </c>
      <c r="H173" s="2">
        <v>37086</v>
      </c>
      <c r="I173" s="1" t="s">
        <v>461</v>
      </c>
      <c r="J173" s="1">
        <v>18</v>
      </c>
      <c r="K173" s="1">
        <v>15</v>
      </c>
      <c r="L173" s="1" t="s">
        <v>3</v>
      </c>
      <c r="M173" s="1">
        <v>11</v>
      </c>
      <c r="N173" s="1" t="s">
        <v>96</v>
      </c>
      <c r="Q173" s="122">
        <v>50</v>
      </c>
      <c r="R173" s="122">
        <v>91.666666666666671</v>
      </c>
      <c r="S173" s="122">
        <v>70.833333333333343</v>
      </c>
    </row>
    <row r="174" spans="1:19" x14ac:dyDescent="0.2">
      <c r="A174" s="1">
        <v>16</v>
      </c>
      <c r="B174" s="1" t="s">
        <v>76</v>
      </c>
      <c r="C174" s="1" t="s">
        <v>77</v>
      </c>
      <c r="D174" s="1" t="s">
        <v>143</v>
      </c>
      <c r="E174" s="1">
        <v>12</v>
      </c>
      <c r="G174" s="1" t="s">
        <v>78</v>
      </c>
      <c r="H174" s="2">
        <v>37087</v>
      </c>
      <c r="I174" s="1" t="s">
        <v>461</v>
      </c>
      <c r="J174" s="1">
        <v>18</v>
      </c>
      <c r="K174" s="1">
        <v>15</v>
      </c>
      <c r="L174" s="1" t="s">
        <v>3</v>
      </c>
      <c r="M174" s="1">
        <v>9</v>
      </c>
      <c r="N174" s="1" t="s">
        <v>96</v>
      </c>
      <c r="Q174" s="122">
        <v>50</v>
      </c>
      <c r="R174" s="122">
        <v>75</v>
      </c>
      <c r="S174" s="122">
        <v>62.5</v>
      </c>
    </row>
    <row r="175" spans="1:19" x14ac:dyDescent="0.2">
      <c r="A175" s="1">
        <v>4</v>
      </c>
      <c r="B175" s="1" t="s">
        <v>53</v>
      </c>
      <c r="C175" s="1" t="s">
        <v>54</v>
      </c>
      <c r="D175" s="1" t="s">
        <v>143</v>
      </c>
      <c r="E175" s="1">
        <v>1</v>
      </c>
      <c r="G175" s="1" t="s">
        <v>55</v>
      </c>
      <c r="H175" s="2">
        <v>37089</v>
      </c>
      <c r="I175" s="1" t="s">
        <v>461</v>
      </c>
      <c r="J175" s="1">
        <v>18</v>
      </c>
      <c r="K175" s="1">
        <v>12</v>
      </c>
      <c r="L175" s="1" t="s">
        <v>3</v>
      </c>
      <c r="M175" s="1">
        <v>9</v>
      </c>
      <c r="N175" s="1" t="s">
        <v>96</v>
      </c>
      <c r="Q175" s="122">
        <v>40</v>
      </c>
      <c r="R175" s="122">
        <v>75</v>
      </c>
      <c r="S175" s="122">
        <v>57.5</v>
      </c>
    </row>
    <row r="176" spans="1:19" x14ac:dyDescent="0.2">
      <c r="A176" s="1">
        <v>8</v>
      </c>
      <c r="B176" s="1" t="s">
        <v>53</v>
      </c>
      <c r="C176" s="1" t="s">
        <v>61</v>
      </c>
      <c r="D176" s="1" t="s">
        <v>143</v>
      </c>
      <c r="E176" s="1">
        <v>4</v>
      </c>
      <c r="H176" s="2">
        <v>37091</v>
      </c>
      <c r="I176" s="1" t="s">
        <v>461</v>
      </c>
      <c r="J176" s="1">
        <v>18</v>
      </c>
      <c r="K176" s="1">
        <v>12</v>
      </c>
      <c r="L176" s="1" t="s">
        <v>3</v>
      </c>
      <c r="M176" s="1">
        <v>3</v>
      </c>
      <c r="N176" s="1" t="s">
        <v>97</v>
      </c>
      <c r="Q176" s="122">
        <v>40</v>
      </c>
      <c r="R176" s="122">
        <v>25</v>
      </c>
      <c r="S176" s="122">
        <v>32.5</v>
      </c>
    </row>
    <row r="177" spans="1:19" x14ac:dyDescent="0.2">
      <c r="A177" s="1">
        <v>3</v>
      </c>
      <c r="B177" s="1" t="s">
        <v>53</v>
      </c>
      <c r="C177" s="1" t="s">
        <v>74</v>
      </c>
      <c r="D177" s="1" t="s">
        <v>143</v>
      </c>
      <c r="E177" s="1">
        <v>11</v>
      </c>
      <c r="G177" s="1" t="s">
        <v>75</v>
      </c>
      <c r="H177" s="2">
        <v>37091</v>
      </c>
      <c r="I177" s="1" t="s">
        <v>461</v>
      </c>
      <c r="J177" s="1">
        <v>18</v>
      </c>
      <c r="K177" s="1">
        <v>12</v>
      </c>
      <c r="L177" s="1" t="s">
        <v>3</v>
      </c>
      <c r="M177" s="1">
        <v>10</v>
      </c>
      <c r="N177" s="1" t="s">
        <v>96</v>
      </c>
      <c r="Q177" s="122">
        <v>40</v>
      </c>
      <c r="R177" s="122">
        <v>83.333333333333329</v>
      </c>
      <c r="S177" s="122">
        <v>61.666666666666664</v>
      </c>
    </row>
    <row r="178" spans="1:19" x14ac:dyDescent="0.2">
      <c r="A178" s="1">
        <v>17</v>
      </c>
      <c r="B178" s="1" t="s">
        <v>128</v>
      </c>
      <c r="C178" s="1" t="s">
        <v>67</v>
      </c>
      <c r="D178" s="1" t="s">
        <v>143</v>
      </c>
      <c r="H178" s="2">
        <v>37096</v>
      </c>
      <c r="I178" s="1" t="s">
        <v>461</v>
      </c>
      <c r="J178" s="1">
        <v>18</v>
      </c>
      <c r="K178" s="1">
        <v>12</v>
      </c>
      <c r="L178" s="1" t="s">
        <v>3</v>
      </c>
      <c r="M178" s="1">
        <v>11</v>
      </c>
      <c r="N178" s="1" t="s">
        <v>96</v>
      </c>
      <c r="Q178" s="122">
        <v>40</v>
      </c>
      <c r="R178" s="122">
        <v>91.666666666666671</v>
      </c>
      <c r="S178" s="122">
        <v>65.833333333333343</v>
      </c>
    </row>
    <row r="179" spans="1:19" x14ac:dyDescent="0.2">
      <c r="A179" s="1">
        <v>33</v>
      </c>
      <c r="B179" s="1" t="s">
        <v>63</v>
      </c>
      <c r="C179" s="1" t="s">
        <v>64</v>
      </c>
      <c r="D179" s="1" t="s">
        <v>143</v>
      </c>
      <c r="E179" s="1">
        <v>5</v>
      </c>
      <c r="G179" s="1" t="s">
        <v>65</v>
      </c>
      <c r="H179" s="2">
        <v>37096</v>
      </c>
      <c r="I179" s="1" t="s">
        <v>461</v>
      </c>
      <c r="J179" s="1">
        <v>18</v>
      </c>
      <c r="K179" s="1">
        <v>12</v>
      </c>
      <c r="L179" s="1" t="s">
        <v>3</v>
      </c>
      <c r="M179" s="1">
        <v>11</v>
      </c>
      <c r="N179" s="1" t="s">
        <v>96</v>
      </c>
      <c r="Q179" s="122">
        <v>40</v>
      </c>
      <c r="R179" s="122">
        <v>91.666666666666671</v>
      </c>
      <c r="S179" s="122">
        <v>65.833333333333343</v>
      </c>
    </row>
    <row r="180" spans="1:19" x14ac:dyDescent="0.2">
      <c r="A180" s="1">
        <v>24</v>
      </c>
      <c r="B180" s="1" t="s">
        <v>66</v>
      </c>
      <c r="C180" s="1" t="s">
        <v>69</v>
      </c>
      <c r="D180" s="1" t="s">
        <v>143</v>
      </c>
      <c r="E180" s="1">
        <v>7</v>
      </c>
      <c r="G180" s="1" t="s">
        <v>70</v>
      </c>
      <c r="H180" s="2">
        <v>37099</v>
      </c>
      <c r="I180" s="1" t="s">
        <v>461</v>
      </c>
      <c r="J180" s="1">
        <v>18</v>
      </c>
      <c r="K180" s="1">
        <v>12</v>
      </c>
      <c r="L180" s="1" t="s">
        <v>3</v>
      </c>
      <c r="M180" s="1">
        <v>8</v>
      </c>
      <c r="N180" s="1" t="s">
        <v>96</v>
      </c>
      <c r="Q180" s="122">
        <v>40</v>
      </c>
      <c r="R180" s="122">
        <v>66.666666666666671</v>
      </c>
      <c r="S180" s="122">
        <v>53.333333333333336</v>
      </c>
    </row>
    <row r="181" spans="1:19" x14ac:dyDescent="0.2">
      <c r="A181" s="1">
        <v>11</v>
      </c>
      <c r="B181" s="1" t="s">
        <v>71</v>
      </c>
      <c r="C181" s="1" t="s">
        <v>72</v>
      </c>
      <c r="D181" s="1" t="s">
        <v>143</v>
      </c>
      <c r="E181" s="1">
        <v>10</v>
      </c>
      <c r="G181" s="1" t="s">
        <v>73</v>
      </c>
      <c r="H181" s="2">
        <v>37099</v>
      </c>
      <c r="I181" s="1" t="s">
        <v>461</v>
      </c>
      <c r="J181" s="1">
        <v>18</v>
      </c>
      <c r="K181" s="1">
        <v>12</v>
      </c>
      <c r="L181" s="1" t="s">
        <v>3</v>
      </c>
      <c r="M181" s="1">
        <v>12</v>
      </c>
      <c r="N181" s="1" t="s">
        <v>96</v>
      </c>
      <c r="Q181" s="122">
        <v>40</v>
      </c>
      <c r="R181" s="122">
        <v>100</v>
      </c>
      <c r="S181" s="122">
        <v>70</v>
      </c>
    </row>
    <row r="182" spans="1:19" x14ac:dyDescent="0.2">
      <c r="A182" s="1">
        <v>24</v>
      </c>
      <c r="B182" s="1" t="s">
        <v>129</v>
      </c>
      <c r="C182" s="1" t="s">
        <v>103</v>
      </c>
      <c r="D182" s="1" t="s">
        <v>143</v>
      </c>
      <c r="H182" s="2">
        <v>37099</v>
      </c>
      <c r="I182" s="1" t="s">
        <v>461</v>
      </c>
      <c r="J182" s="1">
        <v>18</v>
      </c>
      <c r="K182" s="1">
        <v>12</v>
      </c>
      <c r="L182" s="1" t="s">
        <v>3</v>
      </c>
      <c r="Q182" s="122">
        <v>40</v>
      </c>
      <c r="S182" s="122">
        <v>40</v>
      </c>
    </row>
    <row r="183" spans="1:19" x14ac:dyDescent="0.2">
      <c r="A183" s="1">
        <v>17</v>
      </c>
      <c r="B183" s="1" t="s">
        <v>135</v>
      </c>
      <c r="C183" s="1" t="s">
        <v>133</v>
      </c>
      <c r="D183" s="1" t="s">
        <v>135</v>
      </c>
      <c r="E183" s="1">
        <v>3</v>
      </c>
      <c r="F183" s="1" t="s">
        <v>135</v>
      </c>
      <c r="H183" s="2">
        <v>37116</v>
      </c>
      <c r="I183" s="1" t="s">
        <v>461</v>
      </c>
      <c r="J183" s="1">
        <v>18</v>
      </c>
      <c r="K183" s="1">
        <v>23</v>
      </c>
      <c r="L183" s="1" t="s">
        <v>45</v>
      </c>
      <c r="Q183" s="122">
        <v>76.666666666666671</v>
      </c>
      <c r="S183" s="122">
        <v>76.666666666666671</v>
      </c>
    </row>
    <row r="184" spans="1:19" x14ac:dyDescent="0.2">
      <c r="A184" s="1">
        <v>19</v>
      </c>
      <c r="B184" s="1" t="s">
        <v>135</v>
      </c>
      <c r="C184" s="1" t="s">
        <v>132</v>
      </c>
      <c r="D184" s="1" t="s">
        <v>135</v>
      </c>
      <c r="E184" s="1">
        <v>2</v>
      </c>
      <c r="F184" s="1" t="s">
        <v>135</v>
      </c>
      <c r="H184" s="2">
        <v>37116</v>
      </c>
      <c r="I184" s="1" t="s">
        <v>461</v>
      </c>
      <c r="J184" s="1">
        <v>18</v>
      </c>
      <c r="K184" s="1">
        <v>20</v>
      </c>
      <c r="L184" s="1" t="s">
        <v>9</v>
      </c>
      <c r="Q184" s="122">
        <v>66.666666666666671</v>
      </c>
      <c r="S184" s="122">
        <v>66.666666666666671</v>
      </c>
    </row>
    <row r="185" spans="1:19" x14ac:dyDescent="0.2">
      <c r="A185" s="1">
        <v>21</v>
      </c>
      <c r="B185" s="1" t="s">
        <v>135</v>
      </c>
      <c r="C185" s="1" t="s">
        <v>122</v>
      </c>
      <c r="D185" s="1" t="s">
        <v>135</v>
      </c>
      <c r="E185" s="1">
        <v>4</v>
      </c>
      <c r="F185" s="1" t="s">
        <v>135</v>
      </c>
      <c r="H185" s="2">
        <v>37116</v>
      </c>
      <c r="I185" s="1" t="s">
        <v>461</v>
      </c>
      <c r="J185" s="1">
        <v>18</v>
      </c>
      <c r="K185" s="1">
        <v>18</v>
      </c>
      <c r="L185" s="1" t="s">
        <v>45</v>
      </c>
      <c r="Q185" s="122">
        <v>60</v>
      </c>
      <c r="S185" s="122">
        <v>60</v>
      </c>
    </row>
    <row r="186" spans="1:19" x14ac:dyDescent="0.2">
      <c r="A186" s="1">
        <v>22</v>
      </c>
      <c r="B186" s="1" t="s">
        <v>135</v>
      </c>
      <c r="C186" s="1" t="s">
        <v>127</v>
      </c>
      <c r="D186" s="1" t="s">
        <v>135</v>
      </c>
      <c r="E186" s="1">
        <v>5</v>
      </c>
      <c r="F186" s="1" t="s">
        <v>135</v>
      </c>
      <c r="H186" s="2">
        <v>37116</v>
      </c>
      <c r="I186" s="1" t="s">
        <v>461</v>
      </c>
      <c r="J186" s="1">
        <v>18</v>
      </c>
      <c r="K186" s="1">
        <v>11</v>
      </c>
      <c r="L186" s="1" t="s">
        <v>3</v>
      </c>
      <c r="Q186" s="122">
        <v>36.666666666666664</v>
      </c>
      <c r="S186" s="122">
        <v>36.666666666666664</v>
      </c>
    </row>
    <row r="187" spans="1:19" x14ac:dyDescent="0.2">
      <c r="A187" s="1">
        <v>24</v>
      </c>
      <c r="B187" s="1" t="s">
        <v>117</v>
      </c>
      <c r="C187" s="1" t="s">
        <v>131</v>
      </c>
      <c r="D187" s="1" t="s">
        <v>135</v>
      </c>
      <c r="E187" s="1">
        <v>1</v>
      </c>
      <c r="F187" s="1" t="s">
        <v>135</v>
      </c>
      <c r="H187" s="2">
        <v>37116</v>
      </c>
      <c r="I187" s="1" t="s">
        <v>461</v>
      </c>
      <c r="J187" s="1">
        <v>18</v>
      </c>
      <c r="K187" s="1">
        <v>24</v>
      </c>
      <c r="L187" s="1" t="s">
        <v>45</v>
      </c>
      <c r="Q187" s="122">
        <v>80</v>
      </c>
      <c r="S187" s="122">
        <v>80</v>
      </c>
    </row>
    <row r="188" spans="1:19" x14ac:dyDescent="0.2">
      <c r="A188" s="1">
        <v>60</v>
      </c>
      <c r="B188" s="1" t="s">
        <v>135</v>
      </c>
      <c r="C188" s="1" t="s">
        <v>126</v>
      </c>
      <c r="D188" s="1" t="s">
        <v>135</v>
      </c>
      <c r="E188" s="1" t="s">
        <v>134</v>
      </c>
      <c r="F188" s="1" t="s">
        <v>135</v>
      </c>
      <c r="H188" s="2">
        <v>37116</v>
      </c>
      <c r="I188" s="1" t="s">
        <v>461</v>
      </c>
      <c r="J188" s="1">
        <v>18</v>
      </c>
      <c r="K188" s="1">
        <v>23</v>
      </c>
      <c r="L188" s="1" t="s">
        <v>45</v>
      </c>
      <c r="Q188" s="122">
        <v>76.666666666666671</v>
      </c>
      <c r="S188" s="122">
        <v>76.666666666666671</v>
      </c>
    </row>
    <row r="189" spans="1:19" x14ac:dyDescent="0.2">
      <c r="A189" s="1">
        <v>61</v>
      </c>
      <c r="B189" s="1" t="s">
        <v>135</v>
      </c>
      <c r="C189" s="1" t="s">
        <v>124</v>
      </c>
      <c r="D189" s="1" t="s">
        <v>135</v>
      </c>
      <c r="E189" s="1">
        <v>6</v>
      </c>
      <c r="F189" s="1" t="s">
        <v>135</v>
      </c>
      <c r="H189" s="2">
        <v>37116</v>
      </c>
      <c r="I189" s="1" t="s">
        <v>461</v>
      </c>
      <c r="J189" s="1">
        <v>18</v>
      </c>
      <c r="K189" s="1">
        <v>23</v>
      </c>
      <c r="L189" s="1" t="s">
        <v>45</v>
      </c>
      <c r="Q189" s="122">
        <v>76.666666666666671</v>
      </c>
      <c r="S189" s="122">
        <v>76.666666666666671</v>
      </c>
    </row>
    <row r="190" spans="1:19" x14ac:dyDescent="0.2">
      <c r="A190" s="1">
        <v>36</v>
      </c>
      <c r="B190" s="1" t="s">
        <v>85</v>
      </c>
      <c r="C190" s="1" t="s">
        <v>86</v>
      </c>
      <c r="D190" s="1" t="s">
        <v>143</v>
      </c>
      <c r="E190" s="1">
        <v>14</v>
      </c>
      <c r="G190" s="1" t="s">
        <v>87</v>
      </c>
      <c r="H190" s="2">
        <v>37126</v>
      </c>
      <c r="I190" s="1" t="s">
        <v>461</v>
      </c>
      <c r="J190" s="1">
        <v>18</v>
      </c>
      <c r="K190" s="1">
        <v>12</v>
      </c>
      <c r="L190" s="1" t="s">
        <v>3</v>
      </c>
      <c r="M190" s="1">
        <v>11</v>
      </c>
      <c r="N190" s="1" t="s">
        <v>96</v>
      </c>
      <c r="Q190" s="122">
        <v>40</v>
      </c>
      <c r="R190" s="122">
        <v>91.666666666666671</v>
      </c>
      <c r="S190" s="122">
        <v>65.833333333333343</v>
      </c>
    </row>
    <row r="191" spans="1:19" x14ac:dyDescent="0.2">
      <c r="A191" s="1">
        <v>13</v>
      </c>
      <c r="B191" s="1" t="s">
        <v>56</v>
      </c>
      <c r="C191" s="1" t="s">
        <v>57</v>
      </c>
      <c r="D191" s="1" t="s">
        <v>143</v>
      </c>
      <c r="E191" s="1">
        <v>2</v>
      </c>
      <c r="G191" s="1" t="s">
        <v>58</v>
      </c>
      <c r="H191" s="2">
        <v>37141</v>
      </c>
      <c r="I191" s="1" t="s">
        <v>462</v>
      </c>
      <c r="J191" s="1">
        <v>19</v>
      </c>
      <c r="K191" s="1">
        <v>9</v>
      </c>
      <c r="L191" s="1" t="s">
        <v>3</v>
      </c>
      <c r="M191" s="1">
        <v>8</v>
      </c>
      <c r="N191" s="1" t="s">
        <v>96</v>
      </c>
      <c r="Q191" s="122">
        <v>30</v>
      </c>
      <c r="R191" s="122">
        <v>66.666666666666671</v>
      </c>
      <c r="S191" s="122">
        <v>48.333333333333336</v>
      </c>
    </row>
    <row r="192" spans="1:19" x14ac:dyDescent="0.2">
      <c r="A192" s="1">
        <v>27</v>
      </c>
      <c r="B192" s="1" t="s">
        <v>79</v>
      </c>
      <c r="C192" s="1" t="s">
        <v>80</v>
      </c>
      <c r="D192" s="1" t="s">
        <v>143</v>
      </c>
      <c r="E192" s="1">
        <v>13</v>
      </c>
      <c r="G192" s="1" t="s">
        <v>81</v>
      </c>
      <c r="H192" s="2">
        <v>37142</v>
      </c>
      <c r="I192" s="1" t="s">
        <v>462</v>
      </c>
      <c r="J192" s="1">
        <v>19</v>
      </c>
      <c r="K192" s="1">
        <v>15</v>
      </c>
      <c r="L192" s="1" t="s">
        <v>3</v>
      </c>
      <c r="M192" s="1">
        <v>9</v>
      </c>
      <c r="N192" s="1" t="s">
        <v>96</v>
      </c>
      <c r="Q192" s="122">
        <v>50</v>
      </c>
      <c r="R192" s="122">
        <v>75</v>
      </c>
      <c r="S192" s="122">
        <v>62.5</v>
      </c>
    </row>
    <row r="193" spans="1:19" x14ac:dyDescent="0.2">
      <c r="A193" s="1">
        <v>8</v>
      </c>
      <c r="B193" s="1" t="s">
        <v>53</v>
      </c>
      <c r="C193" s="1" t="s">
        <v>61</v>
      </c>
      <c r="D193" s="1" t="s">
        <v>143</v>
      </c>
      <c r="E193" s="1">
        <v>4</v>
      </c>
      <c r="H193" s="2">
        <v>37143</v>
      </c>
      <c r="I193" s="1" t="s">
        <v>462</v>
      </c>
      <c r="J193" s="1">
        <v>19</v>
      </c>
      <c r="K193" s="1">
        <v>6</v>
      </c>
      <c r="L193" s="1" t="s">
        <v>5</v>
      </c>
      <c r="M193" s="1">
        <v>3</v>
      </c>
      <c r="N193" s="1" t="s">
        <v>97</v>
      </c>
      <c r="Q193" s="122">
        <v>20</v>
      </c>
      <c r="R193" s="122">
        <v>25</v>
      </c>
      <c r="S193" s="122">
        <v>22.5</v>
      </c>
    </row>
    <row r="194" spans="1:19" x14ac:dyDescent="0.2">
      <c r="A194" s="1">
        <v>17</v>
      </c>
      <c r="B194" s="1" t="s">
        <v>128</v>
      </c>
      <c r="C194" s="1" t="s">
        <v>67</v>
      </c>
      <c r="D194" s="1" t="s">
        <v>143</v>
      </c>
      <c r="H194" s="2">
        <v>37146</v>
      </c>
      <c r="I194" s="1" t="s">
        <v>462</v>
      </c>
      <c r="J194" s="1">
        <v>19</v>
      </c>
      <c r="K194" s="1">
        <v>21</v>
      </c>
      <c r="L194" s="1" t="s">
        <v>9</v>
      </c>
      <c r="M194" s="1">
        <v>8</v>
      </c>
      <c r="N194" s="1" t="s">
        <v>96</v>
      </c>
      <c r="Q194" s="122">
        <v>70</v>
      </c>
      <c r="R194" s="122">
        <v>66.666666666666671</v>
      </c>
      <c r="S194" s="122">
        <v>68.333333333333343</v>
      </c>
    </row>
    <row r="195" spans="1:19" x14ac:dyDescent="0.2">
      <c r="A195" s="1">
        <v>24</v>
      </c>
      <c r="B195" s="1" t="s">
        <v>66</v>
      </c>
      <c r="C195" s="1" t="s">
        <v>69</v>
      </c>
      <c r="D195" s="1" t="s">
        <v>143</v>
      </c>
      <c r="E195" s="1">
        <v>7</v>
      </c>
      <c r="G195" s="1" t="s">
        <v>70</v>
      </c>
      <c r="H195" s="2">
        <v>37149</v>
      </c>
      <c r="I195" s="1" t="s">
        <v>462</v>
      </c>
      <c r="J195" s="1">
        <v>19</v>
      </c>
      <c r="K195" s="1">
        <v>9</v>
      </c>
      <c r="L195" s="1" t="s">
        <v>3</v>
      </c>
      <c r="M195" s="1">
        <v>9</v>
      </c>
      <c r="N195" s="1" t="s">
        <v>96</v>
      </c>
      <c r="Q195" s="122">
        <v>30</v>
      </c>
      <c r="R195" s="122">
        <v>75</v>
      </c>
      <c r="S195" s="122">
        <v>52.5</v>
      </c>
    </row>
    <row r="196" spans="1:19" x14ac:dyDescent="0.2">
      <c r="A196" s="1">
        <v>24</v>
      </c>
      <c r="B196" s="1" t="s">
        <v>129</v>
      </c>
      <c r="C196" s="1" t="s">
        <v>103</v>
      </c>
      <c r="D196" s="1" t="s">
        <v>143</v>
      </c>
      <c r="H196" s="2">
        <v>37149</v>
      </c>
      <c r="I196" s="1" t="s">
        <v>462</v>
      </c>
      <c r="J196" s="1">
        <v>19</v>
      </c>
      <c r="K196" s="1">
        <v>9</v>
      </c>
      <c r="L196" s="1" t="s">
        <v>3</v>
      </c>
      <c r="Q196" s="122">
        <v>30</v>
      </c>
      <c r="S196" s="122">
        <v>30</v>
      </c>
    </row>
    <row r="197" spans="1:19" x14ac:dyDescent="0.2">
      <c r="A197" s="1">
        <v>33</v>
      </c>
      <c r="B197" s="1" t="s">
        <v>63</v>
      </c>
      <c r="C197" s="1" t="s">
        <v>64</v>
      </c>
      <c r="D197" s="1" t="s">
        <v>143</v>
      </c>
      <c r="E197" s="1">
        <v>5</v>
      </c>
      <c r="G197" s="1" t="s">
        <v>65</v>
      </c>
      <c r="H197" s="2">
        <v>37153</v>
      </c>
      <c r="I197" s="1" t="s">
        <v>462</v>
      </c>
      <c r="J197" s="1">
        <v>19</v>
      </c>
      <c r="K197" s="1">
        <v>15</v>
      </c>
      <c r="L197" s="1" t="s">
        <v>3</v>
      </c>
      <c r="M197" s="1">
        <v>12</v>
      </c>
      <c r="N197" s="1" t="s">
        <v>96</v>
      </c>
      <c r="Q197" s="122">
        <v>50</v>
      </c>
      <c r="R197" s="122">
        <v>100</v>
      </c>
      <c r="S197" s="122">
        <v>75</v>
      </c>
    </row>
    <row r="198" spans="1:19" x14ac:dyDescent="0.2">
      <c r="A198" s="1">
        <v>16</v>
      </c>
      <c r="B198" s="1" t="s">
        <v>76</v>
      </c>
      <c r="C198" s="1" t="s">
        <v>77</v>
      </c>
      <c r="D198" s="1" t="s">
        <v>143</v>
      </c>
      <c r="E198" s="1">
        <v>12</v>
      </c>
      <c r="H198" s="2">
        <v>37154</v>
      </c>
      <c r="I198" s="1" t="s">
        <v>462</v>
      </c>
      <c r="J198" s="1">
        <v>19</v>
      </c>
      <c r="K198" s="1">
        <v>15</v>
      </c>
      <c r="L198" s="1" t="s">
        <v>3</v>
      </c>
      <c r="M198" s="1">
        <v>10</v>
      </c>
      <c r="N198" s="1" t="s">
        <v>96</v>
      </c>
      <c r="Q198" s="122">
        <v>50</v>
      </c>
      <c r="R198" s="122">
        <v>83.333333333333329</v>
      </c>
      <c r="S198" s="122">
        <v>66.666666666666657</v>
      </c>
    </row>
    <row r="199" spans="1:19" x14ac:dyDescent="0.2">
      <c r="A199" s="1">
        <v>4</v>
      </c>
      <c r="B199" s="1" t="s">
        <v>53</v>
      </c>
      <c r="C199" s="1" t="s">
        <v>54</v>
      </c>
      <c r="D199" s="1" t="s">
        <v>143</v>
      </c>
      <c r="E199" s="1">
        <v>1</v>
      </c>
      <c r="H199" s="2">
        <v>37155</v>
      </c>
      <c r="I199" s="1" t="s">
        <v>462</v>
      </c>
      <c r="J199" s="1">
        <v>19</v>
      </c>
      <c r="K199" s="1">
        <v>9</v>
      </c>
      <c r="L199" s="1" t="s">
        <v>3</v>
      </c>
      <c r="M199" s="1">
        <v>10</v>
      </c>
      <c r="N199" s="1" t="s">
        <v>96</v>
      </c>
      <c r="Q199" s="122">
        <v>30</v>
      </c>
      <c r="R199" s="122">
        <v>83.333333333333329</v>
      </c>
      <c r="S199" s="122">
        <v>56.666666666666664</v>
      </c>
    </row>
    <row r="200" spans="1:19" x14ac:dyDescent="0.2">
      <c r="A200" s="1">
        <v>32</v>
      </c>
      <c r="B200" s="1" t="s">
        <v>85</v>
      </c>
      <c r="C200" s="1" t="s">
        <v>91</v>
      </c>
      <c r="D200" s="1" t="s">
        <v>143</v>
      </c>
      <c r="E200" s="1">
        <v>16</v>
      </c>
      <c r="G200" s="1" t="s">
        <v>92</v>
      </c>
      <c r="H200" s="2">
        <v>37157</v>
      </c>
      <c r="I200" s="1" t="s">
        <v>462</v>
      </c>
      <c r="J200" s="1">
        <v>19</v>
      </c>
      <c r="K200" s="1">
        <v>12</v>
      </c>
      <c r="L200" s="1" t="s">
        <v>3</v>
      </c>
      <c r="M200" s="1">
        <v>12</v>
      </c>
      <c r="N200" s="1" t="s">
        <v>96</v>
      </c>
      <c r="Q200" s="122">
        <v>40</v>
      </c>
      <c r="R200" s="122">
        <v>100</v>
      </c>
      <c r="S200" s="122">
        <v>70</v>
      </c>
    </row>
    <row r="201" spans="1:19" x14ac:dyDescent="0.2">
      <c r="A201" s="1">
        <v>1</v>
      </c>
      <c r="B201" s="1" t="s">
        <v>53</v>
      </c>
      <c r="C201" s="1" t="s">
        <v>59</v>
      </c>
      <c r="D201" s="1" t="s">
        <v>143</v>
      </c>
      <c r="E201" s="1">
        <v>3</v>
      </c>
      <c r="G201" s="1" t="s">
        <v>60</v>
      </c>
      <c r="H201" s="2">
        <v>37163</v>
      </c>
      <c r="I201" s="1" t="s">
        <v>462</v>
      </c>
      <c r="J201" s="1">
        <v>19</v>
      </c>
      <c r="K201" s="1">
        <v>12</v>
      </c>
      <c r="L201" s="1" t="s">
        <v>3</v>
      </c>
      <c r="M201" s="1">
        <v>11</v>
      </c>
      <c r="N201" s="1" t="s">
        <v>96</v>
      </c>
      <c r="Q201" s="122">
        <v>40</v>
      </c>
      <c r="R201" s="122">
        <v>91.666666666666671</v>
      </c>
      <c r="S201" s="122">
        <v>65.833333333333343</v>
      </c>
    </row>
    <row r="202" spans="1:19" x14ac:dyDescent="0.2">
      <c r="A202" s="1">
        <v>4</v>
      </c>
      <c r="B202" s="1" t="s">
        <v>53</v>
      </c>
      <c r="C202" s="1" t="s">
        <v>54</v>
      </c>
      <c r="D202" s="1" t="s">
        <v>143</v>
      </c>
      <c r="E202" s="1">
        <v>1</v>
      </c>
      <c r="G202" s="1" t="s">
        <v>55</v>
      </c>
      <c r="H202" s="2">
        <v>37237</v>
      </c>
      <c r="I202" s="1" t="s">
        <v>463</v>
      </c>
      <c r="J202" s="1">
        <v>20</v>
      </c>
      <c r="K202" s="1">
        <v>12</v>
      </c>
      <c r="L202" s="1" t="s">
        <v>3</v>
      </c>
      <c r="M202" s="1">
        <v>11</v>
      </c>
      <c r="N202" s="1" t="s">
        <v>96</v>
      </c>
      <c r="Q202" s="122">
        <v>40</v>
      </c>
      <c r="R202" s="122">
        <v>91.666666666666671</v>
      </c>
      <c r="S202" s="122">
        <v>65.833333333333343</v>
      </c>
    </row>
    <row r="203" spans="1:19" x14ac:dyDescent="0.2">
      <c r="A203" s="1">
        <v>13</v>
      </c>
      <c r="B203" s="1" t="s">
        <v>56</v>
      </c>
      <c r="C203" s="1" t="s">
        <v>57</v>
      </c>
      <c r="D203" s="1" t="s">
        <v>143</v>
      </c>
      <c r="E203" s="1">
        <v>2</v>
      </c>
      <c r="G203" s="1" t="s">
        <v>58</v>
      </c>
      <c r="H203" s="2">
        <v>36904</v>
      </c>
      <c r="I203" s="1" t="s">
        <v>463</v>
      </c>
      <c r="J203" s="1">
        <v>20</v>
      </c>
      <c r="K203" s="1">
        <v>9</v>
      </c>
      <c r="L203" s="1" t="s">
        <v>3</v>
      </c>
      <c r="M203" s="1">
        <v>9</v>
      </c>
      <c r="N203" s="1" t="s">
        <v>96</v>
      </c>
      <c r="Q203" s="122">
        <v>30</v>
      </c>
      <c r="R203" s="122">
        <v>75</v>
      </c>
      <c r="S203" s="122">
        <v>52.5</v>
      </c>
    </row>
    <row r="204" spans="1:19" x14ac:dyDescent="0.2">
      <c r="A204" s="1">
        <v>55</v>
      </c>
      <c r="B204" s="1" t="s">
        <v>118</v>
      </c>
      <c r="C204" s="1" t="s">
        <v>103</v>
      </c>
      <c r="D204" s="1" t="s">
        <v>144</v>
      </c>
      <c r="E204" s="1">
        <v>3</v>
      </c>
      <c r="F204" s="1" t="s">
        <v>136</v>
      </c>
      <c r="H204" s="2">
        <v>36923</v>
      </c>
      <c r="I204" s="1" t="s">
        <v>463</v>
      </c>
      <c r="J204" s="1">
        <v>20</v>
      </c>
      <c r="K204" s="1">
        <v>12</v>
      </c>
      <c r="L204" s="1" t="s">
        <v>3</v>
      </c>
      <c r="Q204" s="122">
        <v>40</v>
      </c>
      <c r="S204" s="122">
        <v>40</v>
      </c>
    </row>
    <row r="205" spans="1:19" x14ac:dyDescent="0.2">
      <c r="A205" s="1">
        <v>56</v>
      </c>
      <c r="B205" s="1" t="s">
        <v>119</v>
      </c>
      <c r="C205" s="1" t="s">
        <v>98</v>
      </c>
      <c r="D205" s="1" t="s">
        <v>144</v>
      </c>
      <c r="E205" s="1">
        <v>4</v>
      </c>
      <c r="F205" s="1" t="s">
        <v>137</v>
      </c>
      <c r="H205" s="2">
        <v>36923</v>
      </c>
      <c r="I205" s="1" t="s">
        <v>463</v>
      </c>
      <c r="J205" s="1">
        <v>20</v>
      </c>
      <c r="K205" s="1">
        <v>20</v>
      </c>
      <c r="L205" s="1" t="s">
        <v>9</v>
      </c>
      <c r="Q205" s="122">
        <v>66.666666666666671</v>
      </c>
      <c r="S205" s="122">
        <v>66.666666666666671</v>
      </c>
    </row>
    <row r="206" spans="1:19" x14ac:dyDescent="0.2">
      <c r="A206" s="1">
        <v>57</v>
      </c>
      <c r="B206" s="1" t="s">
        <v>120</v>
      </c>
      <c r="C206" s="1" t="s">
        <v>103</v>
      </c>
      <c r="D206" s="1" t="s">
        <v>144</v>
      </c>
      <c r="E206" s="1">
        <v>5</v>
      </c>
      <c r="F206" s="1" t="s">
        <v>138</v>
      </c>
      <c r="H206" s="2">
        <v>36923</v>
      </c>
      <c r="I206" s="1" t="s">
        <v>463</v>
      </c>
      <c r="J206" s="1">
        <v>20</v>
      </c>
      <c r="K206" s="1">
        <v>24</v>
      </c>
      <c r="L206" s="1" t="s">
        <v>45</v>
      </c>
      <c r="Q206" s="122">
        <v>80</v>
      </c>
      <c r="S206" s="122">
        <v>80</v>
      </c>
    </row>
    <row r="207" spans="1:19" x14ac:dyDescent="0.2">
      <c r="A207" s="1">
        <v>58</v>
      </c>
      <c r="B207" s="1" t="s">
        <v>123</v>
      </c>
      <c r="C207" s="1" t="s">
        <v>67</v>
      </c>
      <c r="D207" s="1" t="s">
        <v>144</v>
      </c>
      <c r="E207" s="1">
        <v>6</v>
      </c>
      <c r="F207" s="1" t="s">
        <v>139</v>
      </c>
      <c r="H207" s="2">
        <v>36923</v>
      </c>
      <c r="I207" s="1" t="s">
        <v>463</v>
      </c>
      <c r="J207" s="1">
        <v>20</v>
      </c>
      <c r="K207" s="1">
        <v>24</v>
      </c>
      <c r="L207" s="1" t="s">
        <v>45</v>
      </c>
      <c r="Q207" s="122">
        <v>80</v>
      </c>
      <c r="S207" s="122">
        <v>80</v>
      </c>
    </row>
    <row r="208" spans="1:19" x14ac:dyDescent="0.2">
      <c r="A208" s="1">
        <v>59</v>
      </c>
      <c r="B208" s="1" t="s">
        <v>125</v>
      </c>
      <c r="C208" s="1" t="s">
        <v>103</v>
      </c>
      <c r="D208" s="1" t="s">
        <v>144</v>
      </c>
      <c r="E208" s="1">
        <v>8</v>
      </c>
      <c r="F208" s="1" t="s">
        <v>140</v>
      </c>
      <c r="H208" s="2">
        <v>36923</v>
      </c>
      <c r="I208" s="1" t="s">
        <v>463</v>
      </c>
      <c r="J208" s="1">
        <v>20</v>
      </c>
      <c r="K208" s="1">
        <v>20</v>
      </c>
      <c r="L208" s="1" t="s">
        <v>9</v>
      </c>
      <c r="Q208" s="122">
        <v>66.666666666666671</v>
      </c>
      <c r="S208" s="122">
        <v>66.666666666666671</v>
      </c>
    </row>
    <row r="209" spans="1:19" x14ac:dyDescent="0.2">
      <c r="A209" s="1">
        <v>27</v>
      </c>
      <c r="B209" s="1" t="s">
        <v>79</v>
      </c>
      <c r="C209" s="1" t="s">
        <v>80</v>
      </c>
      <c r="D209" s="1" t="s">
        <v>143</v>
      </c>
      <c r="E209" s="1">
        <v>13</v>
      </c>
      <c r="G209" s="1" t="s">
        <v>81</v>
      </c>
      <c r="H209" s="2">
        <v>36926</v>
      </c>
      <c r="I209" s="1" t="s">
        <v>463</v>
      </c>
      <c r="J209" s="1">
        <v>20</v>
      </c>
      <c r="K209" s="1">
        <v>9</v>
      </c>
      <c r="L209" s="1" t="s">
        <v>3</v>
      </c>
      <c r="M209" s="1">
        <v>3</v>
      </c>
      <c r="N209" s="1" t="s">
        <v>97</v>
      </c>
      <c r="Q209" s="122">
        <v>30</v>
      </c>
      <c r="R209" s="122">
        <v>25</v>
      </c>
      <c r="S209" s="122">
        <v>27.5</v>
      </c>
    </row>
    <row r="210" spans="1:19" x14ac:dyDescent="0.2">
      <c r="A210" s="1">
        <v>17</v>
      </c>
      <c r="B210" s="1" t="s">
        <v>135</v>
      </c>
      <c r="C210" s="1" t="s">
        <v>133</v>
      </c>
      <c r="D210" s="1" t="s">
        <v>135</v>
      </c>
      <c r="E210" s="1">
        <v>3</v>
      </c>
      <c r="F210" s="1" t="s">
        <v>135</v>
      </c>
      <c r="H210" s="2">
        <v>36934</v>
      </c>
      <c r="I210" s="1" t="s">
        <v>463</v>
      </c>
      <c r="J210" s="1">
        <v>20</v>
      </c>
      <c r="K210" s="1">
        <v>26</v>
      </c>
      <c r="L210" s="1" t="s">
        <v>45</v>
      </c>
      <c r="Q210" s="122">
        <v>86.666666666666671</v>
      </c>
      <c r="S210" s="122">
        <v>86.666666666666671</v>
      </c>
    </row>
    <row r="211" spans="1:19" x14ac:dyDescent="0.2">
      <c r="A211" s="1">
        <v>19</v>
      </c>
      <c r="B211" s="1" t="s">
        <v>135</v>
      </c>
      <c r="C211" s="1" t="s">
        <v>132</v>
      </c>
      <c r="D211" s="1" t="s">
        <v>135</v>
      </c>
      <c r="E211" s="1">
        <v>2</v>
      </c>
      <c r="F211" s="1" t="s">
        <v>135</v>
      </c>
      <c r="H211" s="2">
        <v>36934</v>
      </c>
      <c r="I211" s="1" t="s">
        <v>463</v>
      </c>
      <c r="J211" s="1">
        <v>20</v>
      </c>
      <c r="K211" s="1">
        <v>21</v>
      </c>
      <c r="L211" s="1" t="s">
        <v>9</v>
      </c>
      <c r="Q211" s="122">
        <v>70</v>
      </c>
      <c r="S211" s="122">
        <v>70</v>
      </c>
    </row>
    <row r="212" spans="1:19" x14ac:dyDescent="0.2">
      <c r="A212" s="1">
        <v>21</v>
      </c>
      <c r="B212" s="1" t="s">
        <v>135</v>
      </c>
      <c r="C212" s="1" t="s">
        <v>122</v>
      </c>
      <c r="D212" s="1" t="s">
        <v>135</v>
      </c>
      <c r="E212" s="1">
        <v>4</v>
      </c>
      <c r="F212" s="1" t="s">
        <v>135</v>
      </c>
      <c r="H212" s="2">
        <v>36934</v>
      </c>
      <c r="I212" s="1" t="s">
        <v>463</v>
      </c>
      <c r="J212" s="1">
        <v>20</v>
      </c>
      <c r="K212" s="1">
        <v>17</v>
      </c>
      <c r="L212" s="1" t="s">
        <v>9</v>
      </c>
      <c r="Q212" s="122">
        <v>56.666666666666664</v>
      </c>
      <c r="S212" s="122">
        <v>56.666666666666664</v>
      </c>
    </row>
    <row r="213" spans="1:19" x14ac:dyDescent="0.2">
      <c r="A213" s="1">
        <v>22</v>
      </c>
      <c r="B213" s="1" t="s">
        <v>135</v>
      </c>
      <c r="C213" s="1" t="s">
        <v>127</v>
      </c>
      <c r="D213" s="1" t="s">
        <v>135</v>
      </c>
      <c r="E213" s="1">
        <v>5</v>
      </c>
      <c r="F213" s="1" t="s">
        <v>135</v>
      </c>
      <c r="H213" s="2">
        <v>36934</v>
      </c>
      <c r="I213" s="1" t="s">
        <v>463</v>
      </c>
      <c r="J213" s="1">
        <v>20</v>
      </c>
      <c r="K213" s="1">
        <v>15</v>
      </c>
      <c r="L213" s="1" t="s">
        <v>3</v>
      </c>
      <c r="Q213" s="122">
        <v>50</v>
      </c>
      <c r="S213" s="122">
        <v>50</v>
      </c>
    </row>
    <row r="214" spans="1:19" x14ac:dyDescent="0.2">
      <c r="A214" s="1">
        <v>24</v>
      </c>
      <c r="B214" s="1" t="s">
        <v>117</v>
      </c>
      <c r="C214" s="1" t="s">
        <v>131</v>
      </c>
      <c r="D214" s="1" t="s">
        <v>135</v>
      </c>
      <c r="E214" s="1">
        <v>1</v>
      </c>
      <c r="F214" s="1" t="s">
        <v>135</v>
      </c>
      <c r="H214" s="2">
        <v>36934</v>
      </c>
      <c r="I214" s="1" t="s">
        <v>463</v>
      </c>
      <c r="J214" s="1">
        <v>20</v>
      </c>
      <c r="K214" s="1">
        <v>14</v>
      </c>
      <c r="L214" s="1" t="s">
        <v>3</v>
      </c>
      <c r="Q214" s="122">
        <v>46.666666666666664</v>
      </c>
      <c r="S214" s="122">
        <v>46.666666666666664</v>
      </c>
    </row>
    <row r="215" spans="1:19" x14ac:dyDescent="0.2">
      <c r="A215" s="1">
        <v>60</v>
      </c>
      <c r="B215" s="1" t="s">
        <v>135</v>
      </c>
      <c r="C215" s="1" t="s">
        <v>126</v>
      </c>
      <c r="D215" s="1" t="s">
        <v>135</v>
      </c>
      <c r="E215" s="1" t="s">
        <v>134</v>
      </c>
      <c r="F215" s="1" t="s">
        <v>135</v>
      </c>
      <c r="H215" s="2">
        <v>36934</v>
      </c>
      <c r="I215" s="1" t="s">
        <v>463</v>
      </c>
      <c r="J215" s="1">
        <v>20</v>
      </c>
      <c r="K215" s="1">
        <v>19</v>
      </c>
      <c r="L215" s="1" t="s">
        <v>9</v>
      </c>
      <c r="Q215" s="122">
        <v>63.333333333333336</v>
      </c>
      <c r="S215" s="122">
        <v>63.333333333333336</v>
      </c>
    </row>
    <row r="216" spans="1:19" x14ac:dyDescent="0.2">
      <c r="A216" s="1">
        <v>61</v>
      </c>
      <c r="B216" s="1" t="s">
        <v>135</v>
      </c>
      <c r="C216" s="1" t="s">
        <v>124</v>
      </c>
      <c r="D216" s="1" t="s">
        <v>135</v>
      </c>
      <c r="E216" s="1">
        <v>6</v>
      </c>
      <c r="F216" s="1" t="s">
        <v>135</v>
      </c>
      <c r="H216" s="2">
        <v>36934</v>
      </c>
      <c r="I216" s="1" t="s">
        <v>463</v>
      </c>
      <c r="J216" s="1">
        <v>20</v>
      </c>
      <c r="K216" s="1">
        <v>19</v>
      </c>
      <c r="L216" s="1" t="s">
        <v>9</v>
      </c>
      <c r="Q216" s="122">
        <v>63.333333333333336</v>
      </c>
      <c r="S216" s="122">
        <v>63.333333333333336</v>
      </c>
    </row>
    <row r="217" spans="1:19" x14ac:dyDescent="0.2">
      <c r="A217" s="1">
        <v>8</v>
      </c>
      <c r="B217" s="1" t="s">
        <v>53</v>
      </c>
      <c r="C217" s="1" t="s">
        <v>61</v>
      </c>
      <c r="D217" s="1" t="s">
        <v>143</v>
      </c>
      <c r="E217" s="1">
        <v>4</v>
      </c>
      <c r="G217" s="1" t="s">
        <v>62</v>
      </c>
      <c r="H217" s="2">
        <v>36946</v>
      </c>
      <c r="I217" s="1" t="s">
        <v>463</v>
      </c>
      <c r="J217" s="1">
        <v>20</v>
      </c>
      <c r="K217" s="1">
        <v>3</v>
      </c>
      <c r="L217" s="1" t="s">
        <v>82</v>
      </c>
      <c r="M217" s="1">
        <v>7</v>
      </c>
      <c r="N217" s="1" t="s">
        <v>96</v>
      </c>
      <c r="Q217" s="122">
        <v>10</v>
      </c>
      <c r="R217" s="122">
        <v>58.333333333333336</v>
      </c>
      <c r="S217" s="122">
        <v>34.166666666666671</v>
      </c>
    </row>
    <row r="218" spans="1:19" x14ac:dyDescent="0.2">
      <c r="A218" s="1">
        <v>32</v>
      </c>
      <c r="B218" s="1" t="s">
        <v>85</v>
      </c>
      <c r="C218" s="1" t="s">
        <v>91</v>
      </c>
      <c r="D218" s="1" t="s">
        <v>143</v>
      </c>
      <c r="E218" s="1">
        <v>16</v>
      </c>
      <c r="G218" s="1" t="s">
        <v>92</v>
      </c>
      <c r="H218" s="2">
        <v>37318</v>
      </c>
      <c r="I218" s="1" t="s">
        <v>464</v>
      </c>
      <c r="J218" s="1">
        <v>21</v>
      </c>
      <c r="K218" s="1">
        <v>12</v>
      </c>
      <c r="L218" s="1" t="s">
        <v>3</v>
      </c>
      <c r="M218" s="1">
        <v>10</v>
      </c>
      <c r="N218" s="1" t="s">
        <v>96</v>
      </c>
      <c r="Q218" s="122">
        <v>40</v>
      </c>
      <c r="R218" s="122">
        <v>83.333333333333329</v>
      </c>
      <c r="S218" s="122">
        <v>61.666666666666664</v>
      </c>
    </row>
    <row r="219" spans="1:19" x14ac:dyDescent="0.2">
      <c r="A219" s="1">
        <v>13</v>
      </c>
      <c r="B219" s="1" t="s">
        <v>56</v>
      </c>
      <c r="C219" s="1" t="s">
        <v>57</v>
      </c>
      <c r="D219" s="1" t="s">
        <v>143</v>
      </c>
      <c r="E219" s="1">
        <v>2</v>
      </c>
      <c r="G219" s="1" t="s">
        <v>58</v>
      </c>
      <c r="H219" s="2">
        <v>37381</v>
      </c>
      <c r="I219" s="1" t="s">
        <v>464</v>
      </c>
      <c r="J219" s="1">
        <v>21</v>
      </c>
      <c r="K219" s="1">
        <v>9</v>
      </c>
      <c r="L219" s="1" t="s">
        <v>3</v>
      </c>
      <c r="M219" s="1">
        <v>9</v>
      </c>
      <c r="N219" s="1" t="s">
        <v>96</v>
      </c>
      <c r="Q219" s="122">
        <v>30</v>
      </c>
      <c r="R219" s="122">
        <v>75</v>
      </c>
      <c r="S219" s="122">
        <v>52.5</v>
      </c>
    </row>
    <row r="220" spans="1:19" x14ac:dyDescent="0.2">
      <c r="A220" s="1">
        <v>4</v>
      </c>
      <c r="B220" s="1" t="s">
        <v>53</v>
      </c>
      <c r="C220" s="1" t="s">
        <v>54</v>
      </c>
      <c r="D220" s="1" t="s">
        <v>143</v>
      </c>
      <c r="E220" s="1">
        <v>1</v>
      </c>
      <c r="G220" s="1" t="s">
        <v>55</v>
      </c>
      <c r="H220" s="2">
        <v>37386</v>
      </c>
      <c r="I220" s="1" t="s">
        <v>464</v>
      </c>
      <c r="J220" s="1">
        <v>21</v>
      </c>
      <c r="K220" s="1">
        <v>9</v>
      </c>
      <c r="L220" s="1" t="s">
        <v>3</v>
      </c>
      <c r="M220" s="1">
        <v>5</v>
      </c>
      <c r="N220" s="1" t="s">
        <v>97</v>
      </c>
      <c r="Q220" s="122">
        <v>30</v>
      </c>
      <c r="R220" s="122">
        <v>41.666666666666664</v>
      </c>
      <c r="S220" s="122">
        <v>35.833333333333329</v>
      </c>
    </row>
    <row r="221" spans="1:19" x14ac:dyDescent="0.2">
      <c r="A221" s="1">
        <v>34</v>
      </c>
      <c r="C221" s="1" t="s">
        <v>50</v>
      </c>
      <c r="D221" s="1" t="s">
        <v>143</v>
      </c>
      <c r="E221" s="1" t="s">
        <v>47</v>
      </c>
      <c r="H221" s="2">
        <v>37387</v>
      </c>
      <c r="I221" s="1" t="s">
        <v>464</v>
      </c>
      <c r="J221" s="1">
        <v>21</v>
      </c>
      <c r="K221" s="1">
        <v>18</v>
      </c>
      <c r="L221" s="1" t="s">
        <v>9</v>
      </c>
      <c r="M221" s="1">
        <v>9</v>
      </c>
      <c r="N221" s="1" t="s">
        <v>96</v>
      </c>
      <c r="Q221" s="122">
        <v>60</v>
      </c>
      <c r="R221" s="122">
        <v>75</v>
      </c>
      <c r="S221" s="122">
        <v>67.5</v>
      </c>
    </row>
    <row r="222" spans="1:19" x14ac:dyDescent="0.2">
      <c r="A222" s="1">
        <v>35</v>
      </c>
      <c r="B222" s="1" t="s">
        <v>85</v>
      </c>
      <c r="C222" s="1" t="s">
        <v>88</v>
      </c>
      <c r="D222" s="1" t="s">
        <v>143</v>
      </c>
      <c r="E222" s="1">
        <v>15</v>
      </c>
      <c r="G222" s="1" t="s">
        <v>89</v>
      </c>
      <c r="H222" s="2">
        <v>37387</v>
      </c>
      <c r="I222" s="1" t="s">
        <v>464</v>
      </c>
      <c r="J222" s="1">
        <v>21</v>
      </c>
      <c r="K222" s="1">
        <v>18</v>
      </c>
      <c r="L222" s="1" t="s">
        <v>9</v>
      </c>
      <c r="M222" s="1">
        <v>9</v>
      </c>
      <c r="N222" s="1" t="s">
        <v>96</v>
      </c>
      <c r="Q222" s="122">
        <v>60</v>
      </c>
      <c r="R222" s="122">
        <v>75</v>
      </c>
      <c r="S222" s="122">
        <v>67.5</v>
      </c>
    </row>
    <row r="223" spans="1:19" x14ac:dyDescent="0.2">
      <c r="A223" s="1">
        <v>16</v>
      </c>
      <c r="B223" s="1" t="s">
        <v>107</v>
      </c>
      <c r="C223" s="1">
        <v>12</v>
      </c>
      <c r="D223" s="1" t="s">
        <v>143</v>
      </c>
      <c r="E223" s="1">
        <v>12</v>
      </c>
      <c r="G223" s="1">
        <v>1221</v>
      </c>
      <c r="H223" s="2">
        <v>37388</v>
      </c>
      <c r="I223" s="1" t="s">
        <v>464</v>
      </c>
      <c r="J223" s="1">
        <v>21</v>
      </c>
      <c r="K223" s="1">
        <v>15</v>
      </c>
      <c r="L223" s="1" t="s">
        <v>3</v>
      </c>
      <c r="M223" s="1">
        <v>11</v>
      </c>
      <c r="N223" s="1" t="s">
        <v>96</v>
      </c>
      <c r="Q223" s="122">
        <v>50</v>
      </c>
      <c r="R223" s="122">
        <v>91.666666666666671</v>
      </c>
      <c r="S223" s="122">
        <v>70.833333333333343</v>
      </c>
    </row>
    <row r="224" spans="1:19" x14ac:dyDescent="0.2">
      <c r="A224" s="1">
        <v>19</v>
      </c>
      <c r="B224" s="1" t="s">
        <v>115</v>
      </c>
      <c r="C224" s="1" t="s">
        <v>116</v>
      </c>
      <c r="H224" s="2">
        <v>37389</v>
      </c>
      <c r="I224" s="1" t="s">
        <v>464</v>
      </c>
      <c r="J224" s="1">
        <v>21</v>
      </c>
      <c r="K224" s="1">
        <v>12</v>
      </c>
      <c r="L224" s="1" t="s">
        <v>3</v>
      </c>
      <c r="M224" s="1">
        <v>8</v>
      </c>
      <c r="N224" s="1" t="s">
        <v>96</v>
      </c>
      <c r="Q224" s="122">
        <v>40</v>
      </c>
      <c r="R224" s="122">
        <v>66.666666666666671</v>
      </c>
      <c r="S224" s="122">
        <v>53.333333333333336</v>
      </c>
    </row>
    <row r="225" spans="1:19" x14ac:dyDescent="0.2">
      <c r="A225" s="1">
        <v>23</v>
      </c>
      <c r="B225" s="1" t="s">
        <v>113</v>
      </c>
      <c r="C225" s="1" t="s">
        <v>114</v>
      </c>
      <c r="H225" s="2">
        <v>37389</v>
      </c>
      <c r="I225" s="1" t="s">
        <v>464</v>
      </c>
      <c r="J225" s="1">
        <v>21</v>
      </c>
      <c r="K225" s="1">
        <v>15</v>
      </c>
      <c r="L225" s="1" t="s">
        <v>3</v>
      </c>
      <c r="M225" s="1">
        <v>11</v>
      </c>
      <c r="N225" s="1" t="s">
        <v>96</v>
      </c>
      <c r="Q225" s="122">
        <v>50</v>
      </c>
      <c r="R225" s="122">
        <v>91.666666666666671</v>
      </c>
      <c r="S225" s="122">
        <v>70.833333333333343</v>
      </c>
    </row>
    <row r="226" spans="1:19" x14ac:dyDescent="0.2">
      <c r="A226" s="1">
        <v>25</v>
      </c>
      <c r="B226" s="1" t="s">
        <v>111</v>
      </c>
      <c r="C226" s="1" t="s">
        <v>112</v>
      </c>
      <c r="H226" s="2">
        <v>37389</v>
      </c>
      <c r="I226" s="1" t="s">
        <v>464</v>
      </c>
      <c r="J226" s="1">
        <v>21</v>
      </c>
      <c r="K226" s="1">
        <v>12</v>
      </c>
      <c r="L226" s="1" t="s">
        <v>3</v>
      </c>
      <c r="M226" s="1">
        <v>12</v>
      </c>
      <c r="N226" s="1" t="s">
        <v>96</v>
      </c>
      <c r="Q226" s="122">
        <v>40</v>
      </c>
      <c r="R226" s="122">
        <v>100</v>
      </c>
      <c r="S226" s="122">
        <v>70</v>
      </c>
    </row>
    <row r="227" spans="1:19" x14ac:dyDescent="0.2">
      <c r="A227" s="1">
        <v>27</v>
      </c>
      <c r="B227" s="1" t="s">
        <v>80</v>
      </c>
      <c r="C227" s="1">
        <v>13</v>
      </c>
      <c r="D227" s="1" t="s">
        <v>143</v>
      </c>
      <c r="E227" s="1">
        <v>13</v>
      </c>
      <c r="G227" s="1">
        <v>1323</v>
      </c>
      <c r="H227" s="2">
        <v>37390</v>
      </c>
      <c r="I227" s="1" t="s">
        <v>464</v>
      </c>
      <c r="J227" s="1">
        <v>21</v>
      </c>
      <c r="K227" s="1">
        <v>9</v>
      </c>
      <c r="L227" s="1" t="s">
        <v>3</v>
      </c>
      <c r="M227" s="1">
        <v>6</v>
      </c>
      <c r="N227" s="1" t="s">
        <v>97</v>
      </c>
      <c r="Q227" s="122">
        <v>30</v>
      </c>
      <c r="R227" s="122">
        <v>50</v>
      </c>
      <c r="S227" s="122">
        <v>40</v>
      </c>
    </row>
    <row r="228" spans="1:19" x14ac:dyDescent="0.2">
      <c r="A228" s="1">
        <v>1</v>
      </c>
      <c r="B228" s="1" t="s">
        <v>110</v>
      </c>
      <c r="C228" s="1">
        <v>3</v>
      </c>
      <c r="D228" s="1" t="s">
        <v>143</v>
      </c>
      <c r="E228" s="1">
        <v>3</v>
      </c>
      <c r="G228" s="1" t="s">
        <v>109</v>
      </c>
      <c r="H228" s="2">
        <v>37391</v>
      </c>
      <c r="I228" s="1" t="s">
        <v>464</v>
      </c>
      <c r="J228" s="1">
        <v>21</v>
      </c>
      <c r="K228" s="1">
        <v>18</v>
      </c>
      <c r="L228" s="1" t="s">
        <v>9</v>
      </c>
      <c r="M228" s="1">
        <v>10</v>
      </c>
      <c r="N228" s="1" t="s">
        <v>96</v>
      </c>
      <c r="Q228" s="122">
        <v>60</v>
      </c>
      <c r="R228" s="122">
        <v>83.333333333333329</v>
      </c>
      <c r="S228" s="122">
        <v>71.666666666666657</v>
      </c>
    </row>
    <row r="229" spans="1:19" x14ac:dyDescent="0.2">
      <c r="A229" s="1">
        <v>11</v>
      </c>
      <c r="B229" s="1" t="s">
        <v>71</v>
      </c>
      <c r="C229" s="1" t="s">
        <v>72</v>
      </c>
      <c r="D229" s="1" t="s">
        <v>143</v>
      </c>
      <c r="E229" s="1">
        <v>10</v>
      </c>
      <c r="G229" s="1" t="s">
        <v>73</v>
      </c>
      <c r="H229" s="2">
        <v>37392</v>
      </c>
      <c r="I229" s="1" t="s">
        <v>464</v>
      </c>
      <c r="J229" s="1">
        <v>21</v>
      </c>
      <c r="K229" s="1">
        <v>15</v>
      </c>
      <c r="L229" s="1" t="s">
        <v>3</v>
      </c>
      <c r="M229" s="1">
        <v>12</v>
      </c>
      <c r="N229" s="1" t="s">
        <v>96</v>
      </c>
      <c r="Q229" s="122">
        <v>50</v>
      </c>
      <c r="R229" s="122">
        <v>100</v>
      </c>
      <c r="S229" s="122">
        <v>75</v>
      </c>
    </row>
    <row r="230" spans="1:19" x14ac:dyDescent="0.2">
      <c r="A230" s="1">
        <v>1</v>
      </c>
      <c r="B230" s="1" t="s">
        <v>53</v>
      </c>
      <c r="C230" s="1" t="s">
        <v>59</v>
      </c>
      <c r="D230" s="1" t="s">
        <v>143</v>
      </c>
      <c r="E230" s="1">
        <v>3</v>
      </c>
      <c r="G230" s="1" t="s">
        <v>60</v>
      </c>
      <c r="H230" s="2">
        <v>37394</v>
      </c>
      <c r="I230" s="1" t="s">
        <v>464</v>
      </c>
      <c r="J230" s="1">
        <v>21</v>
      </c>
      <c r="K230" s="1">
        <v>12</v>
      </c>
      <c r="L230" s="1" t="s">
        <v>3</v>
      </c>
      <c r="M230" s="1">
        <v>10</v>
      </c>
      <c r="N230" s="1" t="s">
        <v>96</v>
      </c>
      <c r="Q230" s="122">
        <v>40</v>
      </c>
      <c r="R230" s="122">
        <v>83.333333333333329</v>
      </c>
      <c r="S230" s="122">
        <v>61.666666666666664</v>
      </c>
    </row>
    <row r="231" spans="1:19" x14ac:dyDescent="0.2">
      <c r="A231" s="1">
        <v>8</v>
      </c>
      <c r="B231" s="1" t="s">
        <v>53</v>
      </c>
      <c r="C231" s="1" t="s">
        <v>61</v>
      </c>
      <c r="D231" s="1" t="s">
        <v>143</v>
      </c>
      <c r="E231" s="1">
        <v>4</v>
      </c>
      <c r="G231" s="1" t="s">
        <v>62</v>
      </c>
      <c r="H231" s="2">
        <v>37395</v>
      </c>
      <c r="I231" s="1" t="s">
        <v>464</v>
      </c>
      <c r="J231" s="1">
        <v>21</v>
      </c>
      <c r="K231" s="1">
        <v>3</v>
      </c>
      <c r="L231" s="1" t="s">
        <v>5</v>
      </c>
      <c r="M231" s="1">
        <v>2</v>
      </c>
      <c r="N231" s="1" t="s">
        <v>97</v>
      </c>
      <c r="Q231" s="122">
        <v>10</v>
      </c>
      <c r="R231" s="122">
        <v>16.666666666666668</v>
      </c>
      <c r="S231" s="122">
        <v>13.333333333333334</v>
      </c>
    </row>
    <row r="232" spans="1:19" x14ac:dyDescent="0.2">
      <c r="A232" s="1">
        <v>27</v>
      </c>
      <c r="B232" s="1" t="s">
        <v>80</v>
      </c>
      <c r="C232" s="1">
        <v>13</v>
      </c>
      <c r="D232" s="1" t="s">
        <v>143</v>
      </c>
      <c r="E232" s="1">
        <v>13</v>
      </c>
      <c r="G232" s="1">
        <v>1321</v>
      </c>
      <c r="H232" s="2">
        <v>37395</v>
      </c>
      <c r="I232" s="1" t="s">
        <v>464</v>
      </c>
      <c r="J232" s="1">
        <v>21</v>
      </c>
      <c r="K232" s="1">
        <v>15</v>
      </c>
      <c r="L232" s="1" t="s">
        <v>3</v>
      </c>
      <c r="M232" s="1">
        <v>4</v>
      </c>
      <c r="N232" s="1" t="s">
        <v>97</v>
      </c>
      <c r="Q232" s="122">
        <v>50</v>
      </c>
      <c r="R232" s="122">
        <v>33.333333333333336</v>
      </c>
      <c r="S232" s="122">
        <v>41.666666666666671</v>
      </c>
    </row>
    <row r="233" spans="1:19" x14ac:dyDescent="0.2">
      <c r="A233" s="1">
        <v>3</v>
      </c>
      <c r="B233" s="1" t="s">
        <v>53</v>
      </c>
      <c r="C233" s="1" t="s">
        <v>74</v>
      </c>
      <c r="D233" s="1" t="s">
        <v>143</v>
      </c>
      <c r="E233" s="1">
        <v>11</v>
      </c>
      <c r="G233" s="1" t="s">
        <v>75</v>
      </c>
      <c r="H233" s="2">
        <v>37395</v>
      </c>
      <c r="I233" s="1" t="s">
        <v>464</v>
      </c>
      <c r="J233" s="1">
        <v>21</v>
      </c>
      <c r="K233" s="1">
        <v>15</v>
      </c>
      <c r="L233" s="1" t="s">
        <v>3</v>
      </c>
      <c r="M233" s="1">
        <v>5</v>
      </c>
      <c r="N233" s="1" t="s">
        <v>97</v>
      </c>
      <c r="Q233" s="122">
        <v>50</v>
      </c>
      <c r="R233" s="122">
        <v>41.666666666666664</v>
      </c>
      <c r="S233" s="122">
        <v>45.833333333333329</v>
      </c>
    </row>
    <row r="234" spans="1:19" x14ac:dyDescent="0.2">
      <c r="A234" s="1">
        <v>3</v>
      </c>
      <c r="B234" s="1" t="s">
        <v>74</v>
      </c>
      <c r="C234" s="1">
        <v>11</v>
      </c>
      <c r="D234" s="1" t="s">
        <v>143</v>
      </c>
      <c r="E234" s="1">
        <v>11</v>
      </c>
      <c r="G234" s="1">
        <v>1121</v>
      </c>
      <c r="H234" s="2">
        <v>37395</v>
      </c>
      <c r="I234" s="1" t="s">
        <v>464</v>
      </c>
      <c r="J234" s="1">
        <v>21</v>
      </c>
      <c r="K234" s="1">
        <v>15</v>
      </c>
      <c r="L234" s="1" t="s">
        <v>3</v>
      </c>
      <c r="M234" s="1">
        <v>5</v>
      </c>
      <c r="N234" s="1" t="s">
        <v>97</v>
      </c>
      <c r="Q234" s="122">
        <v>50</v>
      </c>
      <c r="R234" s="122">
        <v>41.666666666666664</v>
      </c>
      <c r="S234" s="122">
        <v>45.833333333333329</v>
      </c>
    </row>
    <row r="235" spans="1:19" x14ac:dyDescent="0.2">
      <c r="A235" s="1">
        <v>32</v>
      </c>
      <c r="B235" s="1" t="s">
        <v>102</v>
      </c>
      <c r="C235" s="1">
        <v>16</v>
      </c>
      <c r="D235" s="1" t="s">
        <v>143</v>
      </c>
      <c r="E235" s="1">
        <v>16</v>
      </c>
      <c r="G235" s="1">
        <v>1621</v>
      </c>
      <c r="H235" s="2">
        <v>37395</v>
      </c>
      <c r="I235" s="1" t="s">
        <v>464</v>
      </c>
      <c r="J235" s="1">
        <v>21</v>
      </c>
      <c r="K235" s="1">
        <v>15</v>
      </c>
      <c r="L235" s="1" t="s">
        <v>3</v>
      </c>
      <c r="M235" s="1">
        <v>7</v>
      </c>
      <c r="N235" s="1" t="s">
        <v>96</v>
      </c>
      <c r="Q235" s="122">
        <v>50</v>
      </c>
      <c r="R235" s="122">
        <v>58.333333333333336</v>
      </c>
      <c r="S235" s="122">
        <v>54.166666666666671</v>
      </c>
    </row>
    <row r="236" spans="1:19" x14ac:dyDescent="0.2">
      <c r="A236" s="1">
        <v>17</v>
      </c>
      <c r="B236" s="1" t="s">
        <v>67</v>
      </c>
      <c r="C236" s="1">
        <v>6</v>
      </c>
      <c r="D236" s="1" t="s">
        <v>143</v>
      </c>
      <c r="E236" s="1">
        <v>6</v>
      </c>
      <c r="G236" s="1">
        <v>621</v>
      </c>
      <c r="H236" s="2">
        <v>37398</v>
      </c>
      <c r="I236" s="1" t="s">
        <v>464</v>
      </c>
      <c r="J236" s="1">
        <v>21</v>
      </c>
      <c r="K236" s="1">
        <v>12</v>
      </c>
      <c r="L236" s="1" t="s">
        <v>3</v>
      </c>
      <c r="M236" s="1">
        <v>10</v>
      </c>
      <c r="N236" s="1" t="s">
        <v>96</v>
      </c>
      <c r="Q236" s="122">
        <v>40</v>
      </c>
      <c r="R236" s="122">
        <v>83.333333333333329</v>
      </c>
      <c r="S236" s="122">
        <v>61.666666666666664</v>
      </c>
    </row>
    <row r="237" spans="1:19" x14ac:dyDescent="0.2">
      <c r="A237" s="1">
        <v>33</v>
      </c>
      <c r="B237" s="1" t="s">
        <v>108</v>
      </c>
      <c r="C237" s="1">
        <v>5</v>
      </c>
      <c r="D237" s="1" t="s">
        <v>143</v>
      </c>
      <c r="E237" s="1">
        <v>5</v>
      </c>
      <c r="G237" s="1">
        <v>521</v>
      </c>
      <c r="H237" s="2">
        <v>37405</v>
      </c>
      <c r="I237" s="1" t="s">
        <v>464</v>
      </c>
      <c r="J237" s="1">
        <v>21</v>
      </c>
      <c r="K237" s="1">
        <v>18</v>
      </c>
      <c r="L237" s="1" t="s">
        <v>9</v>
      </c>
      <c r="M237" s="1">
        <v>12</v>
      </c>
      <c r="N237" s="1" t="s">
        <v>96</v>
      </c>
      <c r="Q237" s="122">
        <v>60</v>
      </c>
      <c r="R237" s="122">
        <v>100</v>
      </c>
      <c r="S237" s="122">
        <v>80</v>
      </c>
    </row>
    <row r="238" spans="1:19" x14ac:dyDescent="0.2">
      <c r="A238" s="1">
        <v>36</v>
      </c>
      <c r="B238" s="1" t="s">
        <v>85</v>
      </c>
      <c r="C238" s="1" t="s">
        <v>86</v>
      </c>
      <c r="D238" s="1" t="s">
        <v>143</v>
      </c>
      <c r="E238" s="1">
        <v>14</v>
      </c>
      <c r="G238" s="1" t="s">
        <v>87</v>
      </c>
      <c r="H238" s="2">
        <v>37410</v>
      </c>
      <c r="I238" s="1" t="s">
        <v>465</v>
      </c>
      <c r="J238" s="1">
        <v>22</v>
      </c>
      <c r="K238" s="1">
        <v>9</v>
      </c>
      <c r="L238" s="1" t="s">
        <v>3</v>
      </c>
      <c r="M238" s="1">
        <v>6</v>
      </c>
      <c r="N238" s="1" t="s">
        <v>97</v>
      </c>
      <c r="Q238" s="122">
        <v>30</v>
      </c>
      <c r="R238" s="122">
        <v>50</v>
      </c>
      <c r="S238" s="122">
        <v>40</v>
      </c>
    </row>
    <row r="239" spans="1:19" x14ac:dyDescent="0.2">
      <c r="A239" s="1">
        <v>27</v>
      </c>
      <c r="B239" s="1" t="s">
        <v>80</v>
      </c>
      <c r="C239" s="1">
        <v>13</v>
      </c>
      <c r="D239" s="1" t="s">
        <v>143</v>
      </c>
      <c r="E239" s="1">
        <v>13</v>
      </c>
      <c r="G239" s="1">
        <v>1322</v>
      </c>
      <c r="H239" s="2">
        <v>37443</v>
      </c>
      <c r="I239" s="1" t="s">
        <v>465</v>
      </c>
      <c r="J239" s="1">
        <v>22</v>
      </c>
      <c r="K239" s="1">
        <v>9</v>
      </c>
      <c r="L239" s="1" t="s">
        <v>3</v>
      </c>
      <c r="M239" s="1">
        <v>4</v>
      </c>
      <c r="N239" s="1" t="s">
        <v>97</v>
      </c>
      <c r="Q239" s="122">
        <v>30</v>
      </c>
      <c r="R239" s="122">
        <v>33.333333333333336</v>
      </c>
      <c r="S239" s="122">
        <v>31.666666666666668</v>
      </c>
    </row>
    <row r="240" spans="1:19" x14ac:dyDescent="0.2">
      <c r="A240" s="1">
        <v>36</v>
      </c>
      <c r="B240" s="1" t="s">
        <v>85</v>
      </c>
      <c r="C240" s="1" t="s">
        <v>86</v>
      </c>
      <c r="D240" s="1" t="s">
        <v>143</v>
      </c>
      <c r="E240" s="1">
        <v>14</v>
      </c>
      <c r="G240" s="1" t="s">
        <v>87</v>
      </c>
      <c r="H240" s="2">
        <v>37444</v>
      </c>
      <c r="I240" s="1" t="s">
        <v>465</v>
      </c>
      <c r="J240" s="1">
        <v>22</v>
      </c>
      <c r="K240" s="1">
        <v>9</v>
      </c>
      <c r="L240" s="1" t="s">
        <v>3</v>
      </c>
      <c r="M240" s="1">
        <v>7</v>
      </c>
      <c r="N240" s="1" t="s">
        <v>96</v>
      </c>
      <c r="Q240" s="122">
        <v>30</v>
      </c>
      <c r="R240" s="122">
        <v>58.333333333333336</v>
      </c>
      <c r="S240" s="122">
        <v>44.166666666666671</v>
      </c>
    </row>
    <row r="241" spans="1:19" x14ac:dyDescent="0.2">
      <c r="A241" s="1">
        <v>35</v>
      </c>
      <c r="B241" s="1" t="s">
        <v>85</v>
      </c>
      <c r="C241" s="1" t="s">
        <v>90</v>
      </c>
      <c r="D241" s="1" t="s">
        <v>143</v>
      </c>
      <c r="E241" s="1">
        <v>15</v>
      </c>
      <c r="G241" s="1" t="s">
        <v>89</v>
      </c>
      <c r="H241" s="2">
        <v>37450</v>
      </c>
      <c r="I241" s="1" t="s">
        <v>465</v>
      </c>
      <c r="J241" s="1">
        <v>22</v>
      </c>
      <c r="K241" s="1">
        <v>15</v>
      </c>
      <c r="L241" s="1" t="s">
        <v>3</v>
      </c>
      <c r="M241" s="1">
        <v>9</v>
      </c>
      <c r="N241" s="1" t="s">
        <v>96</v>
      </c>
      <c r="Q241" s="122">
        <v>50</v>
      </c>
      <c r="R241" s="122">
        <v>75</v>
      </c>
      <c r="S241" s="122">
        <v>62.5</v>
      </c>
    </row>
    <row r="242" spans="1:19" x14ac:dyDescent="0.2">
      <c r="A242" s="1">
        <v>34</v>
      </c>
      <c r="C242" s="1" t="s">
        <v>50</v>
      </c>
      <c r="D242" s="1" t="s">
        <v>143</v>
      </c>
      <c r="E242" s="1" t="s">
        <v>48</v>
      </c>
      <c r="H242" s="2">
        <v>37450</v>
      </c>
      <c r="I242" s="1" t="s">
        <v>465</v>
      </c>
      <c r="J242" s="1">
        <v>22</v>
      </c>
      <c r="K242" s="1">
        <v>15</v>
      </c>
      <c r="L242" s="1" t="s">
        <v>3</v>
      </c>
      <c r="M242" s="1">
        <v>10</v>
      </c>
      <c r="N242" s="1" t="s">
        <v>96</v>
      </c>
      <c r="Q242" s="122">
        <v>50</v>
      </c>
      <c r="R242" s="122">
        <v>83.333333333333329</v>
      </c>
      <c r="S242" s="122">
        <v>66.666666666666657</v>
      </c>
    </row>
    <row r="243" spans="1:19" x14ac:dyDescent="0.2">
      <c r="A243" s="1">
        <v>16</v>
      </c>
      <c r="B243" s="1" t="s">
        <v>107</v>
      </c>
      <c r="C243" s="1">
        <v>12</v>
      </c>
      <c r="D243" s="1" t="s">
        <v>143</v>
      </c>
      <c r="E243" s="1">
        <v>12</v>
      </c>
      <c r="G243" s="1">
        <v>1222</v>
      </c>
      <c r="H243" s="2">
        <v>37450</v>
      </c>
      <c r="I243" s="1" t="s">
        <v>465</v>
      </c>
      <c r="J243" s="1">
        <v>22</v>
      </c>
      <c r="K243" s="1">
        <v>12</v>
      </c>
      <c r="L243" s="1" t="s">
        <v>3</v>
      </c>
      <c r="M243" s="1">
        <v>11</v>
      </c>
      <c r="N243" s="1" t="s">
        <v>96</v>
      </c>
      <c r="Q243" s="122">
        <v>40</v>
      </c>
      <c r="R243" s="122">
        <v>91.666666666666671</v>
      </c>
      <c r="S243" s="122">
        <v>65.833333333333343</v>
      </c>
    </row>
    <row r="244" spans="1:19" x14ac:dyDescent="0.2">
      <c r="A244" s="1">
        <v>62</v>
      </c>
      <c r="B244" s="1" t="s">
        <v>106</v>
      </c>
      <c r="C244" s="1" t="s">
        <v>105</v>
      </c>
      <c r="D244" s="1" t="s">
        <v>143</v>
      </c>
      <c r="E244" s="1" t="s">
        <v>104</v>
      </c>
      <c r="H244" s="2">
        <v>37453</v>
      </c>
      <c r="I244" s="1" t="s">
        <v>465</v>
      </c>
      <c r="J244" s="1">
        <v>22</v>
      </c>
      <c r="K244" s="1">
        <v>9</v>
      </c>
      <c r="L244" s="1" t="s">
        <v>3</v>
      </c>
      <c r="M244" s="1">
        <v>8</v>
      </c>
      <c r="N244" s="1" t="s">
        <v>96</v>
      </c>
      <c r="Q244" s="122">
        <v>30</v>
      </c>
      <c r="R244" s="122">
        <v>66.666666666666671</v>
      </c>
      <c r="S244" s="122">
        <v>48.333333333333336</v>
      </c>
    </row>
    <row r="245" spans="1:19" x14ac:dyDescent="0.2">
      <c r="A245" s="1">
        <v>17</v>
      </c>
      <c r="B245" s="1" t="s">
        <v>67</v>
      </c>
      <c r="C245" s="1">
        <v>6</v>
      </c>
      <c r="D245" s="1" t="s">
        <v>143</v>
      </c>
      <c r="E245" s="1">
        <v>6</v>
      </c>
      <c r="G245" s="1">
        <v>622</v>
      </c>
      <c r="H245" s="2">
        <v>37454</v>
      </c>
      <c r="I245" s="1" t="s">
        <v>465</v>
      </c>
      <c r="J245" s="1">
        <v>22</v>
      </c>
      <c r="K245" s="1">
        <v>12</v>
      </c>
      <c r="L245" s="1" t="s">
        <v>3</v>
      </c>
      <c r="M245" s="1">
        <v>9</v>
      </c>
      <c r="N245" s="1" t="s">
        <v>96</v>
      </c>
      <c r="Q245" s="122">
        <v>40</v>
      </c>
      <c r="R245" s="122">
        <v>75</v>
      </c>
      <c r="S245" s="122">
        <v>57.5</v>
      </c>
    </row>
    <row r="246" spans="1:19" x14ac:dyDescent="0.2">
      <c r="A246" s="1">
        <v>8</v>
      </c>
      <c r="B246" s="1" t="s">
        <v>53</v>
      </c>
      <c r="C246" s="1" t="s">
        <v>61</v>
      </c>
      <c r="D246" s="1" t="s">
        <v>143</v>
      </c>
      <c r="E246" s="1">
        <v>4</v>
      </c>
      <c r="G246" s="1" t="s">
        <v>62</v>
      </c>
      <c r="H246" s="2">
        <v>37456</v>
      </c>
      <c r="I246" s="1" t="s">
        <v>465</v>
      </c>
      <c r="J246" s="1">
        <v>22</v>
      </c>
      <c r="K246" s="1">
        <v>6</v>
      </c>
      <c r="L246" s="1" t="s">
        <v>5</v>
      </c>
      <c r="M246" s="1">
        <v>2</v>
      </c>
      <c r="N246" s="1" t="s">
        <v>97</v>
      </c>
      <c r="Q246" s="122">
        <v>20</v>
      </c>
      <c r="R246" s="122">
        <v>16.666666666666668</v>
      </c>
      <c r="S246" s="122">
        <v>18.333333333333336</v>
      </c>
    </row>
    <row r="247" spans="1:19" x14ac:dyDescent="0.2">
      <c r="A247" s="1">
        <v>13</v>
      </c>
      <c r="B247" s="1" t="s">
        <v>56</v>
      </c>
      <c r="C247" s="1" t="s">
        <v>57</v>
      </c>
      <c r="D247" s="1" t="s">
        <v>143</v>
      </c>
      <c r="E247" s="1">
        <v>2</v>
      </c>
      <c r="G247" s="1" t="s">
        <v>58</v>
      </c>
      <c r="H247" s="2">
        <v>37458</v>
      </c>
      <c r="I247" s="1" t="s">
        <v>465</v>
      </c>
      <c r="J247" s="1">
        <v>22</v>
      </c>
      <c r="K247" s="1">
        <v>9</v>
      </c>
      <c r="L247" s="1" t="s">
        <v>3</v>
      </c>
      <c r="M247" s="1">
        <v>9</v>
      </c>
      <c r="N247" s="1" t="s">
        <v>96</v>
      </c>
      <c r="Q247" s="122">
        <v>30</v>
      </c>
      <c r="R247" s="122">
        <v>75</v>
      </c>
      <c r="S247" s="122">
        <v>52.5</v>
      </c>
    </row>
    <row r="248" spans="1:19" x14ac:dyDescent="0.2">
      <c r="A248" s="1">
        <v>1</v>
      </c>
      <c r="B248" s="1" t="s">
        <v>53</v>
      </c>
      <c r="C248" s="1" t="s">
        <v>59</v>
      </c>
      <c r="D248" s="1" t="s">
        <v>143</v>
      </c>
      <c r="E248" s="1">
        <v>3</v>
      </c>
      <c r="G248" s="1" t="s">
        <v>60</v>
      </c>
      <c r="H248" s="2">
        <v>37458</v>
      </c>
      <c r="I248" s="1" t="s">
        <v>465</v>
      </c>
      <c r="J248" s="1">
        <v>22</v>
      </c>
      <c r="K248" s="1">
        <v>15</v>
      </c>
      <c r="L248" s="1" t="s">
        <v>3</v>
      </c>
      <c r="M248" s="1">
        <v>11</v>
      </c>
      <c r="N248" s="1" t="s">
        <v>96</v>
      </c>
      <c r="Q248" s="122">
        <v>50</v>
      </c>
      <c r="R248" s="122">
        <v>91.666666666666671</v>
      </c>
      <c r="S248" s="122">
        <v>70.833333333333343</v>
      </c>
    </row>
    <row r="249" spans="1:19" x14ac:dyDescent="0.2">
      <c r="A249" s="1">
        <v>4</v>
      </c>
      <c r="B249" s="1" t="s">
        <v>53</v>
      </c>
      <c r="C249" s="1" t="s">
        <v>54</v>
      </c>
      <c r="D249" s="1" t="s">
        <v>143</v>
      </c>
      <c r="E249" s="1">
        <v>1</v>
      </c>
      <c r="G249" s="1" t="s">
        <v>55</v>
      </c>
      <c r="H249" s="2">
        <v>37461</v>
      </c>
      <c r="I249" s="1" t="s">
        <v>465</v>
      </c>
      <c r="J249" s="1">
        <v>22</v>
      </c>
      <c r="K249" s="1">
        <v>12</v>
      </c>
      <c r="L249" s="1" t="s">
        <v>3</v>
      </c>
      <c r="M249" s="1">
        <v>7</v>
      </c>
      <c r="N249" s="1" t="s">
        <v>96</v>
      </c>
      <c r="Q249" s="122">
        <v>40</v>
      </c>
      <c r="R249" s="122">
        <v>58.333333333333336</v>
      </c>
      <c r="S249" s="122">
        <v>49.166666666666671</v>
      </c>
    </row>
    <row r="250" spans="1:19" x14ac:dyDescent="0.2">
      <c r="A250" s="1">
        <v>13</v>
      </c>
      <c r="B250" s="1" t="s">
        <v>56</v>
      </c>
      <c r="C250" s="1" t="s">
        <v>57</v>
      </c>
      <c r="D250" s="1" t="s">
        <v>143</v>
      </c>
      <c r="E250" s="1">
        <v>2</v>
      </c>
      <c r="G250" s="1" t="s">
        <v>58</v>
      </c>
      <c r="H250" s="2">
        <v>37506</v>
      </c>
      <c r="I250" s="1" t="s">
        <v>466</v>
      </c>
      <c r="J250" s="1">
        <v>23</v>
      </c>
      <c r="K250" s="1">
        <v>12</v>
      </c>
      <c r="L250" s="1" t="s">
        <v>3</v>
      </c>
      <c r="M250" s="1">
        <v>9</v>
      </c>
      <c r="N250" s="1" t="s">
        <v>96</v>
      </c>
      <c r="Q250" s="122">
        <v>40</v>
      </c>
      <c r="R250" s="122">
        <v>75</v>
      </c>
      <c r="S250" s="122">
        <v>57.5</v>
      </c>
    </row>
    <row r="251" spans="1:19" x14ac:dyDescent="0.2">
      <c r="A251" s="1">
        <v>1</v>
      </c>
      <c r="B251" s="1" t="s">
        <v>53</v>
      </c>
      <c r="C251" s="1" t="s">
        <v>59</v>
      </c>
      <c r="D251" s="1" t="s">
        <v>143</v>
      </c>
      <c r="E251" s="1">
        <v>3</v>
      </c>
      <c r="G251" s="1" t="s">
        <v>60</v>
      </c>
      <c r="H251" s="2">
        <v>37507</v>
      </c>
      <c r="I251" s="1" t="s">
        <v>466</v>
      </c>
      <c r="J251" s="1">
        <v>23</v>
      </c>
      <c r="K251" s="1">
        <v>15</v>
      </c>
      <c r="L251" s="1" t="s">
        <v>3</v>
      </c>
      <c r="M251" s="1">
        <v>7</v>
      </c>
      <c r="N251" s="1" t="s">
        <v>96</v>
      </c>
      <c r="Q251" s="122">
        <v>50</v>
      </c>
      <c r="R251" s="122">
        <v>58.333333333333336</v>
      </c>
      <c r="S251" s="122">
        <v>54.166666666666671</v>
      </c>
    </row>
    <row r="252" spans="1:19" x14ac:dyDescent="0.2">
      <c r="A252" s="1">
        <v>27</v>
      </c>
      <c r="B252" s="1" t="s">
        <v>79</v>
      </c>
      <c r="C252" s="1" t="s">
        <v>80</v>
      </c>
      <c r="D252" s="1" t="s">
        <v>143</v>
      </c>
      <c r="E252" s="1">
        <v>13</v>
      </c>
      <c r="G252" s="1" t="s">
        <v>81</v>
      </c>
      <c r="H252" s="2">
        <v>37513</v>
      </c>
      <c r="I252" s="1" t="s">
        <v>466</v>
      </c>
      <c r="J252" s="1">
        <v>23</v>
      </c>
      <c r="K252" s="1">
        <v>9</v>
      </c>
      <c r="L252" s="1" t="s">
        <v>3</v>
      </c>
      <c r="M252" s="1">
        <v>6</v>
      </c>
      <c r="N252" s="1" t="s">
        <v>97</v>
      </c>
      <c r="Q252" s="122">
        <v>30</v>
      </c>
      <c r="R252" s="122">
        <v>50</v>
      </c>
      <c r="S252" s="122">
        <v>40</v>
      </c>
    </row>
    <row r="253" spans="1:19" x14ac:dyDescent="0.2">
      <c r="A253" s="1">
        <v>32</v>
      </c>
      <c r="B253" s="1" t="s">
        <v>102</v>
      </c>
      <c r="C253" s="1">
        <v>16</v>
      </c>
      <c r="D253" s="1" t="s">
        <v>143</v>
      </c>
      <c r="E253" s="1">
        <v>16</v>
      </c>
      <c r="G253" s="1">
        <v>1623</v>
      </c>
      <c r="H253" s="2">
        <v>37514</v>
      </c>
      <c r="I253" s="1" t="s">
        <v>466</v>
      </c>
      <c r="J253" s="1">
        <v>23</v>
      </c>
      <c r="K253" s="1">
        <v>9</v>
      </c>
      <c r="L253" s="1" t="s">
        <v>3</v>
      </c>
      <c r="M253" s="1">
        <v>4</v>
      </c>
      <c r="N253" s="1" t="s">
        <v>97</v>
      </c>
      <c r="Q253" s="122">
        <v>30</v>
      </c>
      <c r="R253" s="122">
        <v>33.333333333333336</v>
      </c>
      <c r="S253" s="122">
        <v>31.666666666666668</v>
      </c>
    </row>
    <row r="254" spans="1:19" x14ac:dyDescent="0.2">
      <c r="A254" s="1">
        <v>11</v>
      </c>
      <c r="B254" s="1" t="s">
        <v>71</v>
      </c>
      <c r="C254" s="1" t="s">
        <v>72</v>
      </c>
      <c r="D254" s="1" t="s">
        <v>143</v>
      </c>
      <c r="E254" s="1">
        <v>10</v>
      </c>
      <c r="G254" s="1" t="s">
        <v>73</v>
      </c>
      <c r="H254" s="2">
        <v>37518</v>
      </c>
      <c r="I254" s="1" t="s">
        <v>466</v>
      </c>
      <c r="J254" s="1">
        <v>23</v>
      </c>
      <c r="K254" s="1">
        <v>15</v>
      </c>
      <c r="L254" s="1" t="s">
        <v>3</v>
      </c>
      <c r="M254" s="1">
        <v>9</v>
      </c>
      <c r="N254" s="1" t="s">
        <v>96</v>
      </c>
      <c r="Q254" s="122">
        <v>50</v>
      </c>
      <c r="R254" s="122">
        <v>75</v>
      </c>
      <c r="S254" s="122">
        <v>62.5</v>
      </c>
    </row>
    <row r="255" spans="1:19" x14ac:dyDescent="0.2">
      <c r="A255" s="1">
        <v>34</v>
      </c>
      <c r="C255" s="1" t="s">
        <v>50</v>
      </c>
      <c r="D255" s="1" t="s">
        <v>143</v>
      </c>
      <c r="E255" s="1" t="s">
        <v>49</v>
      </c>
      <c r="H255" s="2">
        <v>37520</v>
      </c>
      <c r="I255" s="1" t="s">
        <v>466</v>
      </c>
      <c r="J255" s="1">
        <v>23</v>
      </c>
      <c r="K255" s="1">
        <v>12</v>
      </c>
      <c r="L255" s="1" t="s">
        <v>3</v>
      </c>
      <c r="M255" s="1">
        <v>10</v>
      </c>
      <c r="N255" s="1" t="s">
        <v>96</v>
      </c>
      <c r="Q255" s="122">
        <v>40</v>
      </c>
      <c r="R255" s="122">
        <v>83.333333333333329</v>
      </c>
      <c r="S255" s="122">
        <v>61.666666666666664</v>
      </c>
    </row>
    <row r="256" spans="1:19" x14ac:dyDescent="0.2">
      <c r="A256" s="1">
        <v>35</v>
      </c>
      <c r="B256" s="1" t="s">
        <v>85</v>
      </c>
      <c r="C256" s="1" t="s">
        <v>90</v>
      </c>
      <c r="D256" s="1" t="s">
        <v>143</v>
      </c>
      <c r="E256" s="1">
        <v>15</v>
      </c>
      <c r="G256" s="1" t="s">
        <v>89</v>
      </c>
      <c r="H256" s="2">
        <v>37520</v>
      </c>
      <c r="I256" s="1" t="s">
        <v>466</v>
      </c>
      <c r="J256" s="1">
        <v>23</v>
      </c>
      <c r="K256" s="1">
        <v>9</v>
      </c>
      <c r="L256" s="1" t="s">
        <v>3</v>
      </c>
      <c r="M256" s="1">
        <v>10</v>
      </c>
      <c r="N256" s="1" t="s">
        <v>96</v>
      </c>
      <c r="Q256" s="122">
        <v>30</v>
      </c>
      <c r="R256" s="122">
        <v>83.333333333333329</v>
      </c>
      <c r="S256" s="122">
        <v>56.666666666666664</v>
      </c>
    </row>
    <row r="257" spans="1:19" x14ac:dyDescent="0.2">
      <c r="A257" s="1">
        <v>17</v>
      </c>
      <c r="B257" s="1" t="s">
        <v>67</v>
      </c>
      <c r="C257" s="1">
        <v>6</v>
      </c>
      <c r="D257" s="1" t="s">
        <v>143</v>
      </c>
      <c r="E257" s="1">
        <v>6</v>
      </c>
      <c r="G257" s="1">
        <v>623</v>
      </c>
      <c r="H257" s="2">
        <v>37524</v>
      </c>
      <c r="I257" s="1" t="s">
        <v>466</v>
      </c>
      <c r="J257" s="1">
        <v>23</v>
      </c>
      <c r="K257" s="1">
        <v>12</v>
      </c>
      <c r="L257" s="1" t="s">
        <v>3</v>
      </c>
      <c r="M257" s="1">
        <v>11</v>
      </c>
      <c r="N257" s="1" t="s">
        <v>96</v>
      </c>
      <c r="Q257" s="122">
        <v>40</v>
      </c>
      <c r="R257" s="122">
        <v>91.666666666666671</v>
      </c>
      <c r="S257" s="122">
        <v>65.833333333333343</v>
      </c>
    </row>
    <row r="258" spans="1:19" x14ac:dyDescent="0.2">
      <c r="A258" s="1">
        <v>4</v>
      </c>
      <c r="B258" s="1" t="s">
        <v>53</v>
      </c>
      <c r="C258" s="1" t="s">
        <v>54</v>
      </c>
      <c r="D258" s="1" t="s">
        <v>143</v>
      </c>
      <c r="E258" s="1">
        <v>1</v>
      </c>
      <c r="G258" s="1" t="s">
        <v>55</v>
      </c>
      <c r="H258" s="2">
        <v>37530</v>
      </c>
      <c r="I258" s="1" t="s">
        <v>466</v>
      </c>
      <c r="J258" s="1">
        <v>23</v>
      </c>
      <c r="K258" s="1">
        <v>6</v>
      </c>
      <c r="L258" s="1" t="s">
        <v>5</v>
      </c>
      <c r="M258" s="1">
        <v>6</v>
      </c>
      <c r="N258" s="1" t="s">
        <v>97</v>
      </c>
      <c r="Q258" s="122">
        <v>20</v>
      </c>
      <c r="R258" s="122">
        <v>50</v>
      </c>
      <c r="S258" s="122">
        <v>35</v>
      </c>
    </row>
    <row r="259" spans="1:19" x14ac:dyDescent="0.2">
      <c r="A259" s="1">
        <v>1</v>
      </c>
      <c r="B259" s="1" t="s">
        <v>39</v>
      </c>
      <c r="C259" s="1" t="s">
        <v>40</v>
      </c>
      <c r="D259" s="1" t="s">
        <v>143</v>
      </c>
      <c r="E259" s="1">
        <v>3</v>
      </c>
      <c r="G259" s="1" t="s">
        <v>41</v>
      </c>
      <c r="H259" s="2">
        <v>37530</v>
      </c>
      <c r="I259" s="1" t="s">
        <v>466</v>
      </c>
      <c r="J259" s="1">
        <v>23</v>
      </c>
      <c r="K259" s="1">
        <v>15</v>
      </c>
      <c r="L259" s="1" t="s">
        <v>3</v>
      </c>
      <c r="M259" s="1">
        <v>9</v>
      </c>
      <c r="N259" s="1" t="s">
        <v>96</v>
      </c>
      <c r="Q259" s="122">
        <v>50</v>
      </c>
      <c r="R259" s="122">
        <v>75</v>
      </c>
      <c r="S259" s="122">
        <v>62.5</v>
      </c>
    </row>
    <row r="260" spans="1:19" x14ac:dyDescent="0.2">
      <c r="A260" s="1">
        <v>24</v>
      </c>
      <c r="B260" s="1" t="s">
        <v>103</v>
      </c>
      <c r="C260" s="1">
        <v>7</v>
      </c>
      <c r="D260" s="1" t="s">
        <v>143</v>
      </c>
      <c r="E260" s="1">
        <v>7</v>
      </c>
      <c r="G260" s="1">
        <v>723</v>
      </c>
      <c r="H260" s="2">
        <v>37552</v>
      </c>
      <c r="I260" s="1" t="s">
        <v>466</v>
      </c>
      <c r="J260" s="1">
        <v>23</v>
      </c>
      <c r="K260" s="1">
        <v>6</v>
      </c>
      <c r="L260" s="1" t="s">
        <v>5</v>
      </c>
      <c r="M260" s="1">
        <v>8</v>
      </c>
      <c r="N260" s="1" t="s">
        <v>96</v>
      </c>
      <c r="Q260" s="122">
        <v>20</v>
      </c>
      <c r="R260" s="122">
        <v>66.666666666666671</v>
      </c>
      <c r="S260" s="122">
        <v>43.333333333333336</v>
      </c>
    </row>
    <row r="261" spans="1:19" x14ac:dyDescent="0.2">
      <c r="A261" s="1">
        <v>16</v>
      </c>
      <c r="B261" s="1" t="s">
        <v>76</v>
      </c>
      <c r="C261" s="1" t="s">
        <v>77</v>
      </c>
      <c r="D261" s="1" t="s">
        <v>143</v>
      </c>
      <c r="E261" s="1">
        <v>12</v>
      </c>
      <c r="G261" s="1" t="s">
        <v>78</v>
      </c>
      <c r="H261" s="2">
        <v>37283</v>
      </c>
      <c r="I261" s="1" t="s">
        <v>467</v>
      </c>
      <c r="J261" s="1">
        <v>24</v>
      </c>
      <c r="K261" s="1">
        <v>18</v>
      </c>
      <c r="L261" s="1" t="s">
        <v>9</v>
      </c>
      <c r="M261" s="1">
        <v>9</v>
      </c>
      <c r="N261" s="1" t="s">
        <v>96</v>
      </c>
      <c r="Q261" s="122">
        <v>60</v>
      </c>
      <c r="R261" s="122">
        <v>75</v>
      </c>
      <c r="S261" s="122">
        <v>67.5</v>
      </c>
    </row>
    <row r="262" spans="1:19" x14ac:dyDescent="0.2">
      <c r="A262" s="1">
        <v>13</v>
      </c>
      <c r="B262" s="1" t="s">
        <v>56</v>
      </c>
      <c r="C262" s="1" t="s">
        <v>57</v>
      </c>
      <c r="D262" s="1" t="s">
        <v>143</v>
      </c>
      <c r="E262" s="1">
        <v>2</v>
      </c>
      <c r="G262" s="1" t="s">
        <v>58</v>
      </c>
      <c r="H262" s="2">
        <v>37743</v>
      </c>
      <c r="I262" s="1" t="s">
        <v>468</v>
      </c>
      <c r="J262" s="1">
        <v>25</v>
      </c>
      <c r="K262" s="1">
        <v>6</v>
      </c>
      <c r="L262" s="1" t="s">
        <v>5</v>
      </c>
      <c r="M262" s="1">
        <v>6</v>
      </c>
      <c r="N262" s="1" t="s">
        <v>97</v>
      </c>
      <c r="Q262" s="122">
        <v>20</v>
      </c>
      <c r="R262" s="122">
        <v>50</v>
      </c>
      <c r="S262" s="122">
        <v>35</v>
      </c>
    </row>
    <row r="263" spans="1:19" x14ac:dyDescent="0.2">
      <c r="A263" s="1">
        <v>27</v>
      </c>
      <c r="B263" s="1" t="s">
        <v>79</v>
      </c>
      <c r="C263" s="1" t="s">
        <v>80</v>
      </c>
      <c r="D263" s="1" t="s">
        <v>143</v>
      </c>
      <c r="E263" s="1">
        <v>13</v>
      </c>
      <c r="G263" s="1" t="s">
        <v>81</v>
      </c>
      <c r="H263" s="2">
        <v>37744</v>
      </c>
      <c r="I263" s="1" t="s">
        <v>468</v>
      </c>
      <c r="J263" s="1">
        <v>25</v>
      </c>
      <c r="K263" s="1">
        <v>9</v>
      </c>
      <c r="L263" s="1" t="s">
        <v>3</v>
      </c>
      <c r="M263" s="1">
        <v>6</v>
      </c>
      <c r="N263" s="1" t="s">
        <v>97</v>
      </c>
      <c r="Q263" s="122">
        <v>30</v>
      </c>
      <c r="R263" s="122">
        <v>50</v>
      </c>
      <c r="S263" s="122">
        <v>40</v>
      </c>
    </row>
    <row r="264" spans="1:19" x14ac:dyDescent="0.2">
      <c r="A264" s="1">
        <v>8</v>
      </c>
      <c r="B264" s="1" t="s">
        <v>53</v>
      </c>
      <c r="C264" s="1" t="s">
        <v>61</v>
      </c>
      <c r="D264" s="1" t="s">
        <v>143</v>
      </c>
      <c r="E264" s="1">
        <v>4</v>
      </c>
      <c r="G264" s="1" t="s">
        <v>62</v>
      </c>
      <c r="H264" s="2">
        <v>37778</v>
      </c>
      <c r="I264" s="1" t="s">
        <v>469</v>
      </c>
      <c r="J264" s="1">
        <v>26</v>
      </c>
      <c r="K264" s="1">
        <v>12</v>
      </c>
      <c r="L264" s="1" t="s">
        <v>3</v>
      </c>
      <c r="M264" s="1">
        <v>9</v>
      </c>
      <c r="N264" s="1" t="s">
        <v>96</v>
      </c>
      <c r="Q264" s="122">
        <v>40</v>
      </c>
      <c r="R264" s="122">
        <v>75</v>
      </c>
      <c r="S264" s="122">
        <v>57.5</v>
      </c>
    </row>
    <row r="265" spans="1:19" x14ac:dyDescent="0.2">
      <c r="A265" s="1">
        <v>36</v>
      </c>
      <c r="B265" s="1" t="s">
        <v>85</v>
      </c>
      <c r="C265" s="1" t="s">
        <v>86</v>
      </c>
      <c r="D265" s="1" t="s">
        <v>143</v>
      </c>
      <c r="E265" s="1">
        <v>14</v>
      </c>
      <c r="G265" s="1" t="s">
        <v>87</v>
      </c>
      <c r="H265" s="2">
        <v>37782</v>
      </c>
      <c r="I265" s="1" t="s">
        <v>469</v>
      </c>
      <c r="J265" s="1">
        <v>26</v>
      </c>
      <c r="K265" s="1">
        <v>6</v>
      </c>
      <c r="L265" s="1" t="s">
        <v>5</v>
      </c>
      <c r="M265" s="1">
        <v>3</v>
      </c>
      <c r="N265" s="1" t="s">
        <v>97</v>
      </c>
      <c r="Q265" s="122">
        <v>20</v>
      </c>
      <c r="R265" s="122">
        <v>25</v>
      </c>
      <c r="S265" s="122">
        <v>22.5</v>
      </c>
    </row>
    <row r="266" spans="1:19" x14ac:dyDescent="0.2">
      <c r="A266" s="1">
        <v>8</v>
      </c>
      <c r="B266" s="1" t="s">
        <v>53</v>
      </c>
      <c r="C266" s="1" t="s">
        <v>61</v>
      </c>
      <c r="D266" s="1" t="s">
        <v>143</v>
      </c>
      <c r="E266" s="1">
        <v>4</v>
      </c>
      <c r="G266" s="1" t="s">
        <v>62</v>
      </c>
      <c r="H266" s="2">
        <v>37818</v>
      </c>
      <c r="I266" s="1" t="s">
        <v>469</v>
      </c>
      <c r="J266" s="1">
        <v>26</v>
      </c>
      <c r="K266" s="1">
        <v>6</v>
      </c>
      <c r="L266" s="1" t="s">
        <v>5</v>
      </c>
      <c r="M266" s="1">
        <v>3</v>
      </c>
      <c r="N266" s="1" t="s">
        <v>97</v>
      </c>
      <c r="Q266" s="122">
        <v>20</v>
      </c>
      <c r="R266" s="122">
        <v>25</v>
      </c>
      <c r="S266" s="122">
        <v>22.5</v>
      </c>
    </row>
    <row r="267" spans="1:19" x14ac:dyDescent="0.2">
      <c r="A267" s="1">
        <v>27</v>
      </c>
      <c r="B267" s="1" t="s">
        <v>79</v>
      </c>
      <c r="C267" s="1" t="s">
        <v>80</v>
      </c>
      <c r="D267" s="1" t="s">
        <v>143</v>
      </c>
      <c r="E267" s="1">
        <v>13</v>
      </c>
      <c r="G267" s="1" t="s">
        <v>81</v>
      </c>
      <c r="H267" s="2">
        <v>37822</v>
      </c>
      <c r="I267" s="1" t="s">
        <v>469</v>
      </c>
      <c r="J267" s="1">
        <v>26</v>
      </c>
      <c r="K267" s="1">
        <v>9</v>
      </c>
      <c r="L267" s="1" t="s">
        <v>3</v>
      </c>
      <c r="M267" s="1">
        <v>7</v>
      </c>
      <c r="N267" s="1" t="s">
        <v>96</v>
      </c>
      <c r="Q267" s="122">
        <v>30</v>
      </c>
      <c r="R267" s="122">
        <v>58.333333333333336</v>
      </c>
      <c r="S267" s="122">
        <v>44.166666666666671</v>
      </c>
    </row>
    <row r="268" spans="1:19" x14ac:dyDescent="0.2">
      <c r="A268" s="1">
        <v>17</v>
      </c>
      <c r="B268" s="1" t="s">
        <v>66</v>
      </c>
      <c r="C268" s="1" t="s">
        <v>67</v>
      </c>
      <c r="D268" s="1" t="s">
        <v>143</v>
      </c>
      <c r="E268" s="1">
        <v>6</v>
      </c>
      <c r="G268" s="1" t="s">
        <v>68</v>
      </c>
      <c r="H268" s="2">
        <v>37823</v>
      </c>
      <c r="I268" s="1" t="s">
        <v>469</v>
      </c>
      <c r="J268" s="1">
        <v>26</v>
      </c>
      <c r="K268" s="1">
        <v>12</v>
      </c>
      <c r="L268" s="1" t="s">
        <v>3</v>
      </c>
      <c r="M268" s="1">
        <v>12</v>
      </c>
      <c r="N268" s="1" t="s">
        <v>96</v>
      </c>
      <c r="Q268" s="122">
        <v>40</v>
      </c>
      <c r="R268" s="122">
        <v>100</v>
      </c>
      <c r="S268" s="122">
        <v>70</v>
      </c>
    </row>
    <row r="269" spans="1:19" x14ac:dyDescent="0.2">
      <c r="A269" s="1">
        <v>17</v>
      </c>
      <c r="B269" s="1" t="s">
        <v>66</v>
      </c>
      <c r="C269" s="1" t="s">
        <v>67</v>
      </c>
      <c r="D269" s="1" t="s">
        <v>143</v>
      </c>
      <c r="E269" s="1">
        <v>6</v>
      </c>
      <c r="G269" s="1" t="s">
        <v>68</v>
      </c>
      <c r="H269" s="2">
        <v>37874</v>
      </c>
      <c r="I269" s="1" t="s">
        <v>470</v>
      </c>
      <c r="J269" s="1">
        <v>27</v>
      </c>
      <c r="K269" s="1">
        <v>15</v>
      </c>
      <c r="L269" s="1" t="s">
        <v>3</v>
      </c>
      <c r="M269" s="1">
        <v>12</v>
      </c>
      <c r="N269" s="1" t="s">
        <v>96</v>
      </c>
      <c r="Q269" s="122">
        <v>50</v>
      </c>
      <c r="R269" s="122">
        <v>100</v>
      </c>
      <c r="S269" s="122">
        <v>75</v>
      </c>
    </row>
    <row r="270" spans="1:19" x14ac:dyDescent="0.2">
      <c r="A270" s="1">
        <v>28</v>
      </c>
      <c r="B270" s="1" t="s">
        <v>79</v>
      </c>
      <c r="C270" s="1" t="s">
        <v>80</v>
      </c>
      <c r="D270" s="1" t="s">
        <v>143</v>
      </c>
      <c r="E270" s="1" t="s">
        <v>83</v>
      </c>
      <c r="G270" s="1" t="s">
        <v>84</v>
      </c>
      <c r="H270" s="2">
        <v>37986</v>
      </c>
      <c r="I270" s="1" t="s">
        <v>471</v>
      </c>
      <c r="J270" s="1">
        <v>28</v>
      </c>
      <c r="K270" s="1">
        <v>6</v>
      </c>
      <c r="L270" s="1" t="s">
        <v>5</v>
      </c>
      <c r="M270" s="1">
        <v>2</v>
      </c>
      <c r="N270" s="1" t="s">
        <v>97</v>
      </c>
      <c r="Q270" s="122">
        <v>20</v>
      </c>
      <c r="R270" s="122">
        <v>16.666666666666668</v>
      </c>
      <c r="S270" s="122">
        <v>18.333333333333336</v>
      </c>
    </row>
    <row r="271" spans="1:19" x14ac:dyDescent="0.2">
      <c r="A271" s="1">
        <v>36</v>
      </c>
      <c r="B271" s="1" t="s">
        <v>85</v>
      </c>
      <c r="C271" s="1" t="s">
        <v>86</v>
      </c>
      <c r="D271" s="1" t="s">
        <v>143</v>
      </c>
      <c r="E271" s="1">
        <v>14</v>
      </c>
      <c r="G271" s="1" t="s">
        <v>87</v>
      </c>
      <c r="H271" s="2">
        <v>37630</v>
      </c>
      <c r="I271" s="1" t="s">
        <v>471</v>
      </c>
      <c r="J271" s="1">
        <v>28</v>
      </c>
      <c r="K271" s="1">
        <v>6</v>
      </c>
      <c r="L271" s="1" t="s">
        <v>5</v>
      </c>
      <c r="M271" s="1">
        <v>4</v>
      </c>
      <c r="N271" s="1" t="s">
        <v>97</v>
      </c>
      <c r="Q271" s="122">
        <v>20</v>
      </c>
      <c r="R271" s="122">
        <v>33.333333333333336</v>
      </c>
      <c r="S271" s="122">
        <v>26.666666666666668</v>
      </c>
    </row>
    <row r="272" spans="1:19" x14ac:dyDescent="0.2">
      <c r="A272" s="1">
        <v>27</v>
      </c>
      <c r="B272" s="1" t="s">
        <v>80</v>
      </c>
      <c r="C272" s="1">
        <v>13</v>
      </c>
      <c r="D272" s="1" t="s">
        <v>143</v>
      </c>
      <c r="E272" s="1">
        <v>13</v>
      </c>
      <c r="G272" s="1">
        <v>1324</v>
      </c>
      <c r="H272" s="2">
        <v>37630</v>
      </c>
      <c r="I272" s="1" t="s">
        <v>471</v>
      </c>
      <c r="J272" s="1">
        <v>28</v>
      </c>
      <c r="K272" s="1">
        <v>3</v>
      </c>
      <c r="L272" s="1" t="s">
        <v>5</v>
      </c>
      <c r="M272" s="1">
        <v>6</v>
      </c>
      <c r="N272" s="1" t="s">
        <v>97</v>
      </c>
      <c r="Q272" s="122">
        <v>10</v>
      </c>
      <c r="R272" s="122">
        <v>50</v>
      </c>
      <c r="S272" s="122">
        <v>30</v>
      </c>
    </row>
    <row r="273" spans="1:19" x14ac:dyDescent="0.2">
      <c r="A273" s="1">
        <v>13</v>
      </c>
      <c r="B273" s="1" t="s">
        <v>56</v>
      </c>
      <c r="C273" s="1" t="s">
        <v>57</v>
      </c>
      <c r="D273" s="1" t="s">
        <v>143</v>
      </c>
      <c r="E273" s="1">
        <v>2</v>
      </c>
      <c r="G273" s="1" t="s">
        <v>58</v>
      </c>
      <c r="H273" s="2">
        <v>37654</v>
      </c>
      <c r="I273" s="1" t="s">
        <v>471</v>
      </c>
      <c r="J273" s="1">
        <v>28</v>
      </c>
      <c r="K273" s="1">
        <v>6</v>
      </c>
      <c r="L273" s="1" t="s">
        <v>5</v>
      </c>
      <c r="M273" s="1">
        <v>10</v>
      </c>
      <c r="N273" s="1" t="s">
        <v>96</v>
      </c>
      <c r="Q273" s="122">
        <v>20</v>
      </c>
      <c r="R273" s="122">
        <v>83.333333333333329</v>
      </c>
      <c r="S273" s="122">
        <v>51.666666666666664</v>
      </c>
    </row>
    <row r="274" spans="1:19" x14ac:dyDescent="0.2">
      <c r="A274" s="1">
        <v>34</v>
      </c>
      <c r="B274" s="1" t="s">
        <v>19</v>
      </c>
      <c r="D274" s="1" t="s">
        <v>143</v>
      </c>
      <c r="H274" s="2">
        <v>38093</v>
      </c>
      <c r="I274" s="1" t="s">
        <v>472</v>
      </c>
      <c r="J274" s="1">
        <v>29</v>
      </c>
      <c r="K274" s="1">
        <v>15</v>
      </c>
      <c r="L274" s="1" t="s">
        <v>3</v>
      </c>
      <c r="O274" s="1">
        <v>63.379409026347943</v>
      </c>
      <c r="P274" s="1" t="s">
        <v>9</v>
      </c>
      <c r="Q274" s="122">
        <v>50</v>
      </c>
      <c r="S274" s="122">
        <v>56.689704513173972</v>
      </c>
    </row>
    <row r="275" spans="1:19" x14ac:dyDescent="0.2">
      <c r="A275" s="1">
        <v>29</v>
      </c>
      <c r="B275" s="1" t="s">
        <v>93</v>
      </c>
      <c r="C275" s="1" t="s">
        <v>6</v>
      </c>
      <c r="D275" s="1" t="s">
        <v>143</v>
      </c>
      <c r="H275" s="2">
        <v>38094</v>
      </c>
      <c r="I275" s="1" t="s">
        <v>472</v>
      </c>
      <c r="J275" s="1">
        <v>29</v>
      </c>
      <c r="K275" s="1">
        <v>9</v>
      </c>
      <c r="L275" s="1" t="s">
        <v>3</v>
      </c>
      <c r="O275" s="1">
        <v>30.516686736690126</v>
      </c>
      <c r="P275" s="1" t="s">
        <v>433</v>
      </c>
      <c r="Q275" s="122">
        <v>30</v>
      </c>
      <c r="S275" s="122">
        <v>30.258343368345063</v>
      </c>
    </row>
    <row r="276" spans="1:19" x14ac:dyDescent="0.2">
      <c r="A276" s="1">
        <v>17</v>
      </c>
      <c r="B276" s="1" t="s">
        <v>8</v>
      </c>
      <c r="D276" s="1" t="s">
        <v>143</v>
      </c>
      <c r="H276" s="2">
        <v>38097</v>
      </c>
      <c r="I276" s="1" t="s">
        <v>472</v>
      </c>
      <c r="J276" s="1">
        <v>29</v>
      </c>
      <c r="K276" s="1">
        <v>9</v>
      </c>
      <c r="L276" s="1" t="s">
        <v>3</v>
      </c>
      <c r="O276" s="1">
        <v>27.500783915569997</v>
      </c>
      <c r="P276" s="1" t="s">
        <v>433</v>
      </c>
      <c r="Q276" s="122">
        <v>30</v>
      </c>
      <c r="S276" s="122">
        <v>28.750391957784998</v>
      </c>
    </row>
    <row r="277" spans="1:19" x14ac:dyDescent="0.2">
      <c r="A277" s="1">
        <v>19</v>
      </c>
      <c r="B277" s="1" t="s">
        <v>13</v>
      </c>
      <c r="D277" s="1" t="s">
        <v>143</v>
      </c>
      <c r="H277" s="2">
        <v>38101</v>
      </c>
      <c r="I277" s="1" t="s">
        <v>472</v>
      </c>
      <c r="J277" s="1">
        <v>29</v>
      </c>
      <c r="K277" s="1">
        <v>9</v>
      </c>
      <c r="L277" s="1" t="s">
        <v>3</v>
      </c>
      <c r="O277" s="1">
        <v>31.923504729159884</v>
      </c>
      <c r="P277" s="1" t="s">
        <v>433</v>
      </c>
      <c r="Q277" s="122">
        <v>30</v>
      </c>
      <c r="S277" s="122">
        <v>30.961752364579944</v>
      </c>
    </row>
    <row r="278" spans="1:19" x14ac:dyDescent="0.2">
      <c r="A278" s="1">
        <v>21</v>
      </c>
      <c r="B278" s="1" t="s">
        <v>17</v>
      </c>
      <c r="D278" s="1" t="s">
        <v>143</v>
      </c>
      <c r="H278" s="2">
        <v>38101</v>
      </c>
      <c r="I278" s="1" t="s">
        <v>472</v>
      </c>
      <c r="J278" s="1">
        <v>29</v>
      </c>
      <c r="K278" s="1">
        <v>9</v>
      </c>
      <c r="L278" s="1" t="s">
        <v>3</v>
      </c>
      <c r="O278" s="1">
        <v>35.06678498230432</v>
      </c>
      <c r="P278" s="1" t="s">
        <v>433</v>
      </c>
      <c r="Q278" s="122">
        <v>30</v>
      </c>
      <c r="S278" s="122">
        <v>32.533392491152156</v>
      </c>
    </row>
    <row r="279" spans="1:19" x14ac:dyDescent="0.2">
      <c r="A279" s="1">
        <v>12</v>
      </c>
      <c r="B279" s="1" t="s">
        <v>16</v>
      </c>
      <c r="D279" s="1" t="s">
        <v>143</v>
      </c>
      <c r="H279" s="2">
        <v>38101</v>
      </c>
      <c r="I279" s="1" t="s">
        <v>472</v>
      </c>
      <c r="J279" s="1">
        <v>29</v>
      </c>
      <c r="K279" s="1">
        <v>15</v>
      </c>
      <c r="L279" s="1" t="s">
        <v>3</v>
      </c>
      <c r="O279" s="1">
        <v>65.23932468896416</v>
      </c>
      <c r="P279" s="1" t="s">
        <v>9</v>
      </c>
      <c r="Q279" s="122">
        <v>50</v>
      </c>
      <c r="S279" s="122">
        <v>57.61966234448208</v>
      </c>
    </row>
    <row r="280" spans="1:19" x14ac:dyDescent="0.2">
      <c r="A280" s="1">
        <v>27</v>
      </c>
      <c r="B280" s="1" t="s">
        <v>2</v>
      </c>
      <c r="D280" s="1" t="s">
        <v>143</v>
      </c>
      <c r="E280" s="1">
        <v>13</v>
      </c>
      <c r="H280" s="2">
        <v>38109</v>
      </c>
      <c r="I280" s="1" t="s">
        <v>472</v>
      </c>
      <c r="J280" s="1">
        <v>29</v>
      </c>
      <c r="K280" s="1">
        <v>12</v>
      </c>
      <c r="L280" s="1" t="s">
        <v>3</v>
      </c>
      <c r="O280" s="1">
        <v>41.613265659226101</v>
      </c>
      <c r="P280" s="1" t="s">
        <v>433</v>
      </c>
      <c r="Q280" s="122">
        <v>40</v>
      </c>
      <c r="S280" s="122">
        <v>40.806632829613051</v>
      </c>
    </row>
    <row r="281" spans="1:19" x14ac:dyDescent="0.2">
      <c r="A281" s="1">
        <v>8</v>
      </c>
      <c r="B281" s="1" t="s">
        <v>21</v>
      </c>
      <c r="D281" s="1" t="s">
        <v>143</v>
      </c>
      <c r="E281" s="1">
        <v>4</v>
      </c>
      <c r="H281" s="2">
        <v>38109</v>
      </c>
      <c r="I281" s="1" t="s">
        <v>472</v>
      </c>
      <c r="J281" s="1">
        <v>29</v>
      </c>
      <c r="K281" s="1">
        <v>12</v>
      </c>
      <c r="L281" s="1" t="s">
        <v>3</v>
      </c>
      <c r="O281" s="1">
        <v>56.594669628784274</v>
      </c>
      <c r="P281" s="1" t="s">
        <v>432</v>
      </c>
      <c r="Q281" s="122">
        <v>40</v>
      </c>
      <c r="S281" s="122">
        <v>48.297334814392137</v>
      </c>
    </row>
    <row r="282" spans="1:19" x14ac:dyDescent="0.2">
      <c r="A282" s="1">
        <v>1</v>
      </c>
      <c r="B282" s="1" t="s">
        <v>59</v>
      </c>
      <c r="C282" s="1" t="s">
        <v>7</v>
      </c>
      <c r="D282" s="1" t="s">
        <v>143</v>
      </c>
      <c r="E282" s="1">
        <v>3</v>
      </c>
      <c r="H282" s="2">
        <v>38110</v>
      </c>
      <c r="I282" s="1" t="s">
        <v>472</v>
      </c>
      <c r="J282" s="1">
        <v>29</v>
      </c>
      <c r="K282" s="1">
        <v>12</v>
      </c>
      <c r="L282" s="1" t="s">
        <v>3</v>
      </c>
      <c r="O282" s="1">
        <v>49.247560471857724</v>
      </c>
      <c r="P282" s="1" t="s">
        <v>432</v>
      </c>
      <c r="Q282" s="122">
        <v>40</v>
      </c>
      <c r="S282" s="122">
        <v>44.623780235928862</v>
      </c>
    </row>
    <row r="283" spans="1:19" x14ac:dyDescent="0.2">
      <c r="A283" s="1">
        <v>5</v>
      </c>
      <c r="B283" s="1" t="s">
        <v>28</v>
      </c>
      <c r="D283" s="1" t="s">
        <v>143</v>
      </c>
      <c r="H283" s="2">
        <v>38115</v>
      </c>
      <c r="I283" s="1" t="s">
        <v>472</v>
      </c>
      <c r="J283" s="1">
        <v>29</v>
      </c>
      <c r="K283" s="1">
        <v>15</v>
      </c>
      <c r="L283" s="1" t="s">
        <v>3</v>
      </c>
      <c r="O283" s="1">
        <v>54.213370225739965</v>
      </c>
      <c r="P283" s="1" t="s">
        <v>432</v>
      </c>
      <c r="Q283" s="122">
        <v>50</v>
      </c>
      <c r="S283" s="122">
        <v>52.106685112869982</v>
      </c>
    </row>
    <row r="284" spans="1:19" x14ac:dyDescent="0.2">
      <c r="A284" s="1">
        <v>2</v>
      </c>
      <c r="B284" s="1" t="s">
        <v>14</v>
      </c>
      <c r="D284" s="1" t="s">
        <v>143</v>
      </c>
      <c r="H284" s="2">
        <v>38115</v>
      </c>
      <c r="I284" s="1" t="s">
        <v>472</v>
      </c>
      <c r="J284" s="1">
        <v>29</v>
      </c>
      <c r="K284" s="1">
        <v>24</v>
      </c>
      <c r="L284" s="1" t="s">
        <v>9</v>
      </c>
      <c r="O284" s="1">
        <v>73.175217370862725</v>
      </c>
      <c r="P284" s="1" t="s">
        <v>45</v>
      </c>
      <c r="Q284" s="122">
        <v>80</v>
      </c>
      <c r="S284" s="122">
        <v>76.587608685431363</v>
      </c>
    </row>
    <row r="285" spans="1:19" x14ac:dyDescent="0.2">
      <c r="A285" s="1">
        <v>32</v>
      </c>
      <c r="B285" s="1" t="s">
        <v>27</v>
      </c>
      <c r="D285" s="1" t="s">
        <v>143</v>
      </c>
      <c r="H285" s="2">
        <v>38129</v>
      </c>
      <c r="I285" s="1" t="s">
        <v>472</v>
      </c>
      <c r="J285" s="1">
        <v>29</v>
      </c>
      <c r="K285" s="1">
        <v>15</v>
      </c>
      <c r="L285" s="1" t="s">
        <v>3</v>
      </c>
      <c r="O285" s="1">
        <v>55.454019342987529</v>
      </c>
      <c r="P285" s="1" t="s">
        <v>432</v>
      </c>
      <c r="Q285" s="122">
        <v>50</v>
      </c>
      <c r="S285" s="122">
        <v>52.727009671493761</v>
      </c>
    </row>
    <row r="286" spans="1:19" x14ac:dyDescent="0.2">
      <c r="A286" s="1">
        <v>36</v>
      </c>
      <c r="B286" s="1" t="s">
        <v>25</v>
      </c>
      <c r="D286" s="1" t="s">
        <v>143</v>
      </c>
      <c r="H286" s="2">
        <v>38131</v>
      </c>
      <c r="I286" s="1" t="s">
        <v>472</v>
      </c>
      <c r="J286" s="1">
        <v>29</v>
      </c>
      <c r="K286" s="1">
        <v>6</v>
      </c>
      <c r="L286" s="1" t="s">
        <v>5</v>
      </c>
      <c r="O286" s="1">
        <v>33.126557642343577</v>
      </c>
      <c r="P286" s="1" t="s">
        <v>433</v>
      </c>
      <c r="Q286" s="122">
        <v>20</v>
      </c>
      <c r="S286" s="122">
        <v>26.563278821171789</v>
      </c>
    </row>
    <row r="287" spans="1:19" x14ac:dyDescent="0.2">
      <c r="A287" s="1">
        <v>33</v>
      </c>
      <c r="B287" s="1" t="s">
        <v>26</v>
      </c>
      <c r="D287" s="1" t="s">
        <v>143</v>
      </c>
      <c r="H287" s="2">
        <v>38133</v>
      </c>
      <c r="I287" s="1" t="s">
        <v>472</v>
      </c>
      <c r="J287" s="1">
        <v>29</v>
      </c>
      <c r="K287" s="1">
        <v>21</v>
      </c>
      <c r="L287" s="1" t="s">
        <v>9</v>
      </c>
      <c r="O287" s="1">
        <v>57.36453397969138</v>
      </c>
      <c r="P287" s="1" t="s">
        <v>432</v>
      </c>
      <c r="Q287" s="122">
        <v>70</v>
      </c>
      <c r="S287" s="122">
        <v>63.682266989845687</v>
      </c>
    </row>
    <row r="288" spans="1:19" x14ac:dyDescent="0.2">
      <c r="A288" s="1">
        <v>24</v>
      </c>
      <c r="B288" s="1" t="s">
        <v>18</v>
      </c>
      <c r="D288" s="1" t="s">
        <v>143</v>
      </c>
      <c r="H288" s="2">
        <v>38138</v>
      </c>
      <c r="I288" s="1" t="s">
        <v>472</v>
      </c>
      <c r="J288" s="1">
        <v>29</v>
      </c>
      <c r="K288" s="1">
        <v>12</v>
      </c>
      <c r="L288" s="1" t="s">
        <v>3</v>
      </c>
      <c r="O288" s="1">
        <v>45.846401818611923</v>
      </c>
      <c r="P288" s="1" t="s">
        <v>432</v>
      </c>
      <c r="Q288" s="122">
        <v>40</v>
      </c>
      <c r="S288" s="122">
        <v>42.923200909305962</v>
      </c>
    </row>
    <row r="289" spans="1:19" x14ac:dyDescent="0.2">
      <c r="A289" s="1">
        <v>29</v>
      </c>
      <c r="B289" s="1" t="s">
        <v>93</v>
      </c>
      <c r="C289" s="1" t="s">
        <v>6</v>
      </c>
      <c r="D289" s="1" t="s">
        <v>143</v>
      </c>
      <c r="H289" s="2">
        <v>38241</v>
      </c>
      <c r="I289" s="1" t="s">
        <v>473</v>
      </c>
      <c r="J289" s="1">
        <v>30</v>
      </c>
      <c r="K289" s="1">
        <v>9</v>
      </c>
      <c r="L289" s="1" t="s">
        <v>3</v>
      </c>
      <c r="O289" s="1">
        <v>37.07789128383623</v>
      </c>
      <c r="P289" s="1" t="s">
        <v>433</v>
      </c>
      <c r="Q289" s="122">
        <v>30</v>
      </c>
      <c r="S289" s="122">
        <v>33.538945641918119</v>
      </c>
    </row>
    <row r="290" spans="1:19" x14ac:dyDescent="0.2">
      <c r="A290" s="1">
        <v>36</v>
      </c>
      <c r="B290" s="1" t="s">
        <v>25</v>
      </c>
      <c r="D290" s="1" t="s">
        <v>143</v>
      </c>
      <c r="H290" s="2">
        <v>38254</v>
      </c>
      <c r="I290" s="1" t="s">
        <v>473</v>
      </c>
      <c r="J290" s="1">
        <v>30</v>
      </c>
      <c r="K290" s="1">
        <v>6</v>
      </c>
      <c r="L290" s="1" t="s">
        <v>5</v>
      </c>
      <c r="O290" s="1">
        <v>34.001162515919447</v>
      </c>
      <c r="P290" s="1" t="s">
        <v>433</v>
      </c>
      <c r="Q290" s="122">
        <v>20</v>
      </c>
      <c r="S290" s="122">
        <v>27.000581257959723</v>
      </c>
    </row>
    <row r="291" spans="1:19" x14ac:dyDescent="0.2">
      <c r="A291" s="1">
        <v>30</v>
      </c>
      <c r="B291" s="1" t="s">
        <v>11</v>
      </c>
      <c r="D291" s="1" t="s">
        <v>143</v>
      </c>
      <c r="H291" s="2">
        <v>38255</v>
      </c>
      <c r="I291" s="1" t="s">
        <v>473</v>
      </c>
      <c r="J291" s="1">
        <v>30</v>
      </c>
      <c r="K291" s="1">
        <v>21</v>
      </c>
      <c r="L291" s="1" t="s">
        <v>9</v>
      </c>
      <c r="O291" s="1">
        <v>72.347025260555313</v>
      </c>
      <c r="P291" s="1" t="s">
        <v>45</v>
      </c>
      <c r="Q291" s="122">
        <v>70</v>
      </c>
      <c r="S291" s="122">
        <v>71.173512630277656</v>
      </c>
    </row>
    <row r="292" spans="1:19" x14ac:dyDescent="0.2">
      <c r="A292" s="1">
        <v>33</v>
      </c>
      <c r="B292" s="1" t="s">
        <v>26</v>
      </c>
      <c r="D292" s="1" t="s">
        <v>143</v>
      </c>
      <c r="H292" s="2">
        <v>38257</v>
      </c>
      <c r="I292" s="1" t="s">
        <v>473</v>
      </c>
      <c r="J292" s="1">
        <v>30</v>
      </c>
      <c r="K292" s="1">
        <v>18</v>
      </c>
      <c r="L292" s="1" t="s">
        <v>9</v>
      </c>
      <c r="O292" s="1">
        <v>73.225115243745208</v>
      </c>
      <c r="P292" s="1" t="s">
        <v>45</v>
      </c>
      <c r="Q292" s="122">
        <v>60</v>
      </c>
      <c r="S292" s="122">
        <v>66.612557621872611</v>
      </c>
    </row>
    <row r="293" spans="1:19" x14ac:dyDescent="0.2">
      <c r="A293" s="1">
        <v>24</v>
      </c>
      <c r="B293" s="1" t="s">
        <v>18</v>
      </c>
      <c r="D293" s="1" t="s">
        <v>143</v>
      </c>
      <c r="H293" s="2">
        <v>38262</v>
      </c>
      <c r="I293" s="1" t="s">
        <v>473</v>
      </c>
      <c r="J293" s="1">
        <v>30</v>
      </c>
      <c r="K293" s="1">
        <v>12</v>
      </c>
      <c r="L293" s="1" t="s">
        <v>3</v>
      </c>
      <c r="O293" s="1">
        <v>61.184572427636915</v>
      </c>
      <c r="P293" s="1" t="s">
        <v>9</v>
      </c>
      <c r="Q293" s="122">
        <v>40</v>
      </c>
      <c r="S293" s="122">
        <v>50.592286213818454</v>
      </c>
    </row>
    <row r="294" spans="1:19" x14ac:dyDescent="0.2">
      <c r="A294" s="1">
        <v>32</v>
      </c>
      <c r="B294" s="1" t="s">
        <v>27</v>
      </c>
      <c r="D294" s="1" t="s">
        <v>143</v>
      </c>
      <c r="H294" s="2">
        <v>38263</v>
      </c>
      <c r="I294" s="1" t="s">
        <v>473</v>
      </c>
      <c r="J294" s="1">
        <v>30</v>
      </c>
      <c r="K294" s="1">
        <v>15</v>
      </c>
      <c r="L294" s="1" t="s">
        <v>3</v>
      </c>
      <c r="O294" s="1">
        <v>54.606502740520483</v>
      </c>
      <c r="P294" s="1" t="s">
        <v>432</v>
      </c>
      <c r="Q294" s="122">
        <v>50</v>
      </c>
      <c r="S294" s="122">
        <v>52.303251370260242</v>
      </c>
    </row>
    <row r="295" spans="1:19" x14ac:dyDescent="0.2">
      <c r="A295" s="1">
        <v>17</v>
      </c>
      <c r="B295" s="1" t="s">
        <v>8</v>
      </c>
      <c r="D295" s="1" t="s">
        <v>143</v>
      </c>
      <c r="H295" s="2">
        <v>38264</v>
      </c>
      <c r="I295" s="1" t="s">
        <v>473</v>
      </c>
      <c r="J295" s="1">
        <v>30</v>
      </c>
      <c r="K295" s="1">
        <v>21</v>
      </c>
      <c r="L295" s="1" t="s">
        <v>9</v>
      </c>
      <c r="O295" s="1">
        <v>68.429725233485314</v>
      </c>
      <c r="P295" s="1" t="s">
        <v>9</v>
      </c>
      <c r="Q295" s="122">
        <v>70</v>
      </c>
      <c r="S295" s="122">
        <v>69.214862616742664</v>
      </c>
    </row>
    <row r="296" spans="1:19" x14ac:dyDescent="0.2">
      <c r="A296" s="1">
        <v>19</v>
      </c>
      <c r="B296" s="1" t="s">
        <v>13</v>
      </c>
      <c r="D296" s="1" t="s">
        <v>143</v>
      </c>
      <c r="H296" s="2">
        <v>38266</v>
      </c>
      <c r="I296" s="1" t="s">
        <v>473</v>
      </c>
      <c r="J296" s="1">
        <v>30</v>
      </c>
      <c r="K296" s="1">
        <v>15</v>
      </c>
      <c r="L296" s="1" t="s">
        <v>3</v>
      </c>
      <c r="O296" s="1">
        <v>46.180784661747737</v>
      </c>
      <c r="P296" s="1" t="s">
        <v>432</v>
      </c>
      <c r="Q296" s="122">
        <v>50</v>
      </c>
      <c r="S296" s="122">
        <v>48.090392330873868</v>
      </c>
    </row>
    <row r="297" spans="1:19" x14ac:dyDescent="0.2">
      <c r="A297" s="1">
        <v>21</v>
      </c>
      <c r="B297" s="1" t="s">
        <v>17</v>
      </c>
      <c r="D297" s="1" t="s">
        <v>143</v>
      </c>
      <c r="H297" s="2">
        <v>38266</v>
      </c>
      <c r="I297" s="1" t="s">
        <v>473</v>
      </c>
      <c r="J297" s="1">
        <v>30</v>
      </c>
      <c r="K297" s="1">
        <v>18</v>
      </c>
      <c r="L297" s="1" t="s">
        <v>9</v>
      </c>
      <c r="O297" s="1">
        <v>58.164804983854992</v>
      </c>
      <c r="P297" s="1" t="s">
        <v>432</v>
      </c>
      <c r="Q297" s="122">
        <v>60</v>
      </c>
      <c r="S297" s="122">
        <v>59.082402491927496</v>
      </c>
    </row>
    <row r="298" spans="1:19" x14ac:dyDescent="0.2">
      <c r="A298" s="1">
        <v>12</v>
      </c>
      <c r="B298" s="1" t="s">
        <v>16</v>
      </c>
      <c r="D298" s="1" t="s">
        <v>143</v>
      </c>
      <c r="H298" s="2">
        <v>38266</v>
      </c>
      <c r="I298" s="1" t="s">
        <v>473</v>
      </c>
      <c r="J298" s="1">
        <v>30</v>
      </c>
      <c r="K298" s="1">
        <v>21</v>
      </c>
      <c r="L298" s="1" t="s">
        <v>9</v>
      </c>
      <c r="O298" s="1">
        <v>71.36446632374853</v>
      </c>
      <c r="P298" s="1" t="s">
        <v>9</v>
      </c>
      <c r="Q298" s="122">
        <v>70</v>
      </c>
      <c r="S298" s="122">
        <v>70.682233161874265</v>
      </c>
    </row>
    <row r="299" spans="1:19" x14ac:dyDescent="0.2">
      <c r="A299" s="1">
        <v>1</v>
      </c>
      <c r="B299" s="1" t="s">
        <v>59</v>
      </c>
      <c r="C299" s="1" t="s">
        <v>7</v>
      </c>
      <c r="D299" s="1" t="s">
        <v>143</v>
      </c>
      <c r="E299" s="1">
        <v>3</v>
      </c>
      <c r="H299" s="2">
        <v>38270</v>
      </c>
      <c r="I299" s="1" t="s">
        <v>473</v>
      </c>
      <c r="J299" s="1">
        <v>30</v>
      </c>
      <c r="K299" s="1">
        <v>12</v>
      </c>
      <c r="L299" s="1" t="s">
        <v>3</v>
      </c>
      <c r="O299" s="1">
        <v>56.580840712919908</v>
      </c>
      <c r="P299" s="1" t="s">
        <v>432</v>
      </c>
      <c r="Q299" s="122">
        <v>40</v>
      </c>
      <c r="S299" s="122">
        <v>48.290420356459954</v>
      </c>
    </row>
    <row r="300" spans="1:19" x14ac:dyDescent="0.2">
      <c r="A300" s="1">
        <v>8</v>
      </c>
      <c r="B300" s="1" t="s">
        <v>21</v>
      </c>
      <c r="D300" s="1" t="s">
        <v>143</v>
      </c>
      <c r="E300" s="1">
        <v>4</v>
      </c>
      <c r="H300" s="2">
        <v>38270</v>
      </c>
      <c r="I300" s="1" t="s">
        <v>473</v>
      </c>
      <c r="J300" s="1">
        <v>30</v>
      </c>
      <c r="K300" s="1">
        <v>15</v>
      </c>
      <c r="L300" s="1" t="s">
        <v>3</v>
      </c>
      <c r="O300" s="1">
        <v>58.922364021019227</v>
      </c>
      <c r="P300" s="1" t="s">
        <v>432</v>
      </c>
      <c r="Q300" s="122">
        <v>50</v>
      </c>
      <c r="S300" s="122">
        <v>54.461182010509617</v>
      </c>
    </row>
    <row r="301" spans="1:19" x14ac:dyDescent="0.2">
      <c r="A301" s="1">
        <v>3</v>
      </c>
      <c r="B301" s="1" t="s">
        <v>15</v>
      </c>
      <c r="D301" s="1" t="s">
        <v>143</v>
      </c>
      <c r="E301" s="1">
        <v>11</v>
      </c>
      <c r="H301" s="2">
        <v>38271</v>
      </c>
      <c r="I301" s="1" t="s">
        <v>473</v>
      </c>
      <c r="J301" s="1">
        <v>30</v>
      </c>
      <c r="K301" s="1">
        <v>9</v>
      </c>
      <c r="L301" s="1" t="s">
        <v>3</v>
      </c>
      <c r="O301" s="1">
        <v>42.826570312702387</v>
      </c>
      <c r="P301" s="1" t="s">
        <v>432</v>
      </c>
      <c r="Q301" s="122">
        <v>30</v>
      </c>
      <c r="S301" s="122">
        <v>36.413285156351193</v>
      </c>
    </row>
    <row r="302" spans="1:19" x14ac:dyDescent="0.2">
      <c r="A302" s="1">
        <v>6</v>
      </c>
      <c r="B302" s="1" t="s">
        <v>20</v>
      </c>
      <c r="D302" s="1" t="s">
        <v>143</v>
      </c>
      <c r="H302" s="2">
        <v>38271</v>
      </c>
      <c r="I302" s="1" t="s">
        <v>473</v>
      </c>
      <c r="J302" s="1">
        <v>30</v>
      </c>
      <c r="K302" s="1">
        <v>12</v>
      </c>
      <c r="L302" s="1" t="s">
        <v>3</v>
      </c>
      <c r="O302" s="1">
        <v>52.960915728951683</v>
      </c>
      <c r="P302" s="1" t="s">
        <v>432</v>
      </c>
      <c r="Q302" s="122">
        <v>40</v>
      </c>
      <c r="S302" s="122">
        <v>46.480457864475838</v>
      </c>
    </row>
    <row r="303" spans="1:19" x14ac:dyDescent="0.2">
      <c r="A303" s="1">
        <v>34</v>
      </c>
      <c r="B303" s="1" t="s">
        <v>19</v>
      </c>
      <c r="D303" s="1" t="s">
        <v>143</v>
      </c>
      <c r="H303" s="2">
        <v>38274</v>
      </c>
      <c r="I303" s="1" t="s">
        <v>473</v>
      </c>
      <c r="J303" s="1">
        <v>30</v>
      </c>
      <c r="K303" s="1">
        <v>15</v>
      </c>
      <c r="L303" s="1" t="s">
        <v>3</v>
      </c>
      <c r="O303" s="1">
        <v>68.313475962035895</v>
      </c>
      <c r="P303" s="1" t="s">
        <v>9</v>
      </c>
      <c r="Q303" s="122">
        <v>50</v>
      </c>
      <c r="S303" s="122">
        <v>59.156737981017947</v>
      </c>
    </row>
    <row r="304" spans="1:19" x14ac:dyDescent="0.2">
      <c r="A304" s="1">
        <v>2</v>
      </c>
      <c r="B304" s="1" t="s">
        <v>14</v>
      </c>
      <c r="D304" s="1" t="s">
        <v>143</v>
      </c>
      <c r="H304" s="2">
        <v>38278</v>
      </c>
      <c r="I304" s="1" t="s">
        <v>473</v>
      </c>
      <c r="J304" s="1">
        <v>30</v>
      </c>
      <c r="K304" s="1">
        <v>12</v>
      </c>
      <c r="L304" s="1" t="s">
        <v>3</v>
      </c>
      <c r="O304" s="1">
        <v>53.134924919160284</v>
      </c>
      <c r="P304" s="1" t="s">
        <v>432</v>
      </c>
      <c r="Q304" s="122">
        <v>40</v>
      </c>
      <c r="S304" s="122">
        <v>46.567462459580142</v>
      </c>
    </row>
    <row r="305" spans="1:19" x14ac:dyDescent="0.2">
      <c r="A305" s="1">
        <v>25</v>
      </c>
      <c r="B305" s="1" t="s">
        <v>24</v>
      </c>
      <c r="D305" s="1" t="s">
        <v>143</v>
      </c>
      <c r="H305" s="2">
        <v>38278</v>
      </c>
      <c r="I305" s="1" t="s">
        <v>473</v>
      </c>
      <c r="J305" s="1">
        <v>30</v>
      </c>
      <c r="K305" s="1">
        <v>18</v>
      </c>
      <c r="L305" s="1" t="s">
        <v>9</v>
      </c>
      <c r="O305" s="1">
        <v>58.298102674929645</v>
      </c>
      <c r="P305" s="1" t="s">
        <v>432</v>
      </c>
      <c r="Q305" s="122">
        <v>60</v>
      </c>
      <c r="S305" s="122">
        <v>59.149051337464826</v>
      </c>
    </row>
    <row r="306" spans="1:19" x14ac:dyDescent="0.2">
      <c r="A306" s="1">
        <v>5</v>
      </c>
      <c r="B306" s="1" t="s">
        <v>28</v>
      </c>
      <c r="D306" s="1" t="s">
        <v>143</v>
      </c>
      <c r="H306" s="2">
        <v>38278</v>
      </c>
      <c r="I306" s="1" t="s">
        <v>473</v>
      </c>
      <c r="J306" s="1">
        <v>30</v>
      </c>
      <c r="K306" s="1">
        <v>18</v>
      </c>
      <c r="L306" s="1" t="s">
        <v>9</v>
      </c>
      <c r="O306" s="1">
        <v>63.227601154433323</v>
      </c>
      <c r="P306" s="1" t="s">
        <v>9</v>
      </c>
      <c r="Q306" s="122">
        <v>60</v>
      </c>
      <c r="S306" s="122">
        <v>61.613800577216665</v>
      </c>
    </row>
    <row r="307" spans="1:19" x14ac:dyDescent="0.2">
      <c r="A307" s="1">
        <v>27</v>
      </c>
      <c r="B307" s="1" t="s">
        <v>2</v>
      </c>
      <c r="D307" s="1" t="s">
        <v>143</v>
      </c>
      <c r="E307" s="1">
        <v>13</v>
      </c>
      <c r="H307" s="2">
        <v>38298</v>
      </c>
      <c r="I307" s="1" t="s">
        <v>473</v>
      </c>
      <c r="J307" s="1">
        <v>30</v>
      </c>
      <c r="K307" s="1">
        <v>6</v>
      </c>
      <c r="L307" s="1" t="s">
        <v>5</v>
      </c>
      <c r="O307" s="1">
        <v>30.90030614773643</v>
      </c>
      <c r="P307" s="1" t="s">
        <v>433</v>
      </c>
      <c r="Q307" s="122">
        <v>20</v>
      </c>
      <c r="S307" s="122">
        <v>25.450153073868215</v>
      </c>
    </row>
    <row r="308" spans="1:19" x14ac:dyDescent="0.2">
      <c r="A308" s="1">
        <v>29</v>
      </c>
      <c r="B308" s="1" t="s">
        <v>93</v>
      </c>
      <c r="C308" s="1" t="s">
        <v>6</v>
      </c>
      <c r="D308" s="1" t="s">
        <v>143</v>
      </c>
      <c r="H308" s="2">
        <v>37999</v>
      </c>
      <c r="I308" s="1" t="s">
        <v>474</v>
      </c>
      <c r="J308" s="1">
        <v>31</v>
      </c>
      <c r="K308" s="1">
        <v>3</v>
      </c>
      <c r="L308" s="1" t="s">
        <v>5</v>
      </c>
      <c r="M308" s="1">
        <v>1</v>
      </c>
      <c r="N308" s="1" t="s">
        <v>97</v>
      </c>
      <c r="O308" s="1">
        <v>31.265984205134394</v>
      </c>
      <c r="P308" s="1" t="s">
        <v>433</v>
      </c>
      <c r="Q308" s="122">
        <v>10</v>
      </c>
      <c r="R308" s="122">
        <v>8.3333333333333339</v>
      </c>
      <c r="S308" s="122">
        <v>16.533105846155909</v>
      </c>
    </row>
    <row r="309" spans="1:19" x14ac:dyDescent="0.2">
      <c r="A309" s="1">
        <v>31</v>
      </c>
      <c r="B309" s="1" t="s">
        <v>12</v>
      </c>
      <c r="D309" s="1" t="s">
        <v>143</v>
      </c>
      <c r="H309" s="2">
        <v>38456</v>
      </c>
      <c r="I309" s="1" t="s">
        <v>475</v>
      </c>
      <c r="J309" s="1">
        <v>32</v>
      </c>
      <c r="K309" s="1">
        <v>21</v>
      </c>
      <c r="L309" s="1" t="s">
        <v>9</v>
      </c>
      <c r="O309" s="1">
        <v>69.383618511488535</v>
      </c>
      <c r="P309" s="1" t="s">
        <v>9</v>
      </c>
      <c r="Q309" s="122">
        <v>70</v>
      </c>
      <c r="S309" s="122">
        <v>69.691809255744261</v>
      </c>
    </row>
    <row r="310" spans="1:19" x14ac:dyDescent="0.2">
      <c r="A310" s="1">
        <v>5</v>
      </c>
      <c r="B310" s="1" t="s">
        <v>28</v>
      </c>
      <c r="D310" s="1" t="s">
        <v>143</v>
      </c>
      <c r="H310" s="2">
        <v>38467</v>
      </c>
      <c r="I310" s="1" t="s">
        <v>475</v>
      </c>
      <c r="J310" s="1">
        <v>32</v>
      </c>
      <c r="K310" s="1">
        <v>18</v>
      </c>
      <c r="L310" s="1" t="s">
        <v>9</v>
      </c>
      <c r="O310" s="1">
        <v>57.198341746670714</v>
      </c>
      <c r="P310" s="1" t="s">
        <v>432</v>
      </c>
      <c r="Q310" s="122">
        <v>60</v>
      </c>
      <c r="S310" s="122">
        <v>58.599170873335353</v>
      </c>
    </row>
    <row r="311" spans="1:19" x14ac:dyDescent="0.2">
      <c r="A311" s="1">
        <v>2</v>
      </c>
      <c r="B311" s="1" t="s">
        <v>14</v>
      </c>
      <c r="D311" s="1" t="s">
        <v>143</v>
      </c>
      <c r="H311" s="2">
        <v>38467</v>
      </c>
      <c r="I311" s="1" t="s">
        <v>475</v>
      </c>
      <c r="J311" s="1">
        <v>32</v>
      </c>
      <c r="K311" s="1">
        <v>15</v>
      </c>
      <c r="L311" s="1" t="s">
        <v>3</v>
      </c>
      <c r="O311" s="1">
        <v>62.525549055657201</v>
      </c>
      <c r="P311" s="1" t="s">
        <v>9</v>
      </c>
      <c r="Q311" s="122">
        <v>50</v>
      </c>
      <c r="S311" s="122">
        <v>56.262774527828597</v>
      </c>
    </row>
    <row r="312" spans="1:19" x14ac:dyDescent="0.2">
      <c r="A312" s="1">
        <v>25</v>
      </c>
      <c r="B312" s="1" t="s">
        <v>24</v>
      </c>
      <c r="D312" s="1" t="s">
        <v>143</v>
      </c>
      <c r="H312" s="2">
        <v>38467</v>
      </c>
      <c r="I312" s="1" t="s">
        <v>475</v>
      </c>
      <c r="J312" s="1">
        <v>32</v>
      </c>
      <c r="K312" s="1">
        <v>15</v>
      </c>
      <c r="L312" s="1" t="s">
        <v>3</v>
      </c>
      <c r="O312" s="1">
        <v>63.148078900887228</v>
      </c>
      <c r="P312" s="1" t="s">
        <v>9</v>
      </c>
      <c r="Q312" s="122">
        <v>50</v>
      </c>
      <c r="S312" s="122">
        <v>56.574039450443614</v>
      </c>
    </row>
    <row r="313" spans="1:19" x14ac:dyDescent="0.2">
      <c r="A313" s="1">
        <v>21</v>
      </c>
      <c r="B313" s="1" t="s">
        <v>17</v>
      </c>
      <c r="D313" s="1" t="s">
        <v>143</v>
      </c>
      <c r="H313" s="2">
        <v>38471</v>
      </c>
      <c r="I313" s="1" t="s">
        <v>475</v>
      </c>
      <c r="J313" s="1">
        <v>32</v>
      </c>
      <c r="K313" s="1">
        <v>12</v>
      </c>
      <c r="L313" s="1" t="s">
        <v>3</v>
      </c>
      <c r="O313" s="1">
        <v>40.988400787684299</v>
      </c>
      <c r="P313" s="1" t="s">
        <v>433</v>
      </c>
      <c r="Q313" s="122">
        <v>40</v>
      </c>
      <c r="S313" s="122">
        <v>40.494200393842149</v>
      </c>
    </row>
    <row r="314" spans="1:19" x14ac:dyDescent="0.2">
      <c r="A314" s="1">
        <v>19</v>
      </c>
      <c r="B314" s="1" t="s">
        <v>13</v>
      </c>
      <c r="D314" s="1" t="s">
        <v>143</v>
      </c>
      <c r="H314" s="2">
        <v>38471</v>
      </c>
      <c r="I314" s="1" t="s">
        <v>475</v>
      </c>
      <c r="J314" s="1">
        <v>32</v>
      </c>
      <c r="K314" s="1">
        <v>21</v>
      </c>
      <c r="L314" s="1" t="s">
        <v>9</v>
      </c>
      <c r="O314" s="1">
        <v>58.998048451134956</v>
      </c>
      <c r="P314" s="1" t="s">
        <v>432</v>
      </c>
      <c r="Q314" s="122">
        <v>70</v>
      </c>
      <c r="S314" s="122">
        <v>64.499024225567481</v>
      </c>
    </row>
    <row r="315" spans="1:19" x14ac:dyDescent="0.2">
      <c r="A315" s="1">
        <v>12</v>
      </c>
      <c r="B315" s="1" t="s">
        <v>16</v>
      </c>
      <c r="D315" s="1" t="s">
        <v>143</v>
      </c>
      <c r="H315" s="2">
        <v>38471</v>
      </c>
      <c r="I315" s="1" t="s">
        <v>475</v>
      </c>
      <c r="J315" s="1">
        <v>32</v>
      </c>
      <c r="K315" s="1">
        <v>18</v>
      </c>
      <c r="L315" s="1" t="s">
        <v>9</v>
      </c>
      <c r="O315" s="1">
        <v>67.00420737086101</v>
      </c>
      <c r="P315" s="1" t="s">
        <v>9</v>
      </c>
      <c r="Q315" s="122">
        <v>60</v>
      </c>
      <c r="S315" s="122">
        <v>63.502103685430505</v>
      </c>
    </row>
    <row r="316" spans="1:19" x14ac:dyDescent="0.2">
      <c r="A316" s="1">
        <v>35</v>
      </c>
      <c r="B316" s="1" t="s">
        <v>29</v>
      </c>
      <c r="D316" s="1" t="s">
        <v>143</v>
      </c>
      <c r="H316" s="2">
        <v>38486</v>
      </c>
      <c r="I316" s="1" t="s">
        <v>475</v>
      </c>
      <c r="J316" s="1">
        <v>32</v>
      </c>
      <c r="K316" s="1">
        <v>24</v>
      </c>
      <c r="L316" s="1" t="s">
        <v>9</v>
      </c>
      <c r="O316" s="1">
        <v>80.312899918137433</v>
      </c>
      <c r="P316" s="1" t="s">
        <v>45</v>
      </c>
      <c r="Q316" s="122">
        <v>80</v>
      </c>
      <c r="S316" s="122">
        <v>80.156449959068709</v>
      </c>
    </row>
    <row r="317" spans="1:19" x14ac:dyDescent="0.2">
      <c r="A317" s="1">
        <v>24</v>
      </c>
      <c r="B317" s="1" t="s">
        <v>18</v>
      </c>
      <c r="D317" s="1" t="s">
        <v>143</v>
      </c>
      <c r="H317" s="2">
        <v>38493</v>
      </c>
      <c r="I317" s="1" t="s">
        <v>475</v>
      </c>
      <c r="J317" s="1">
        <v>32</v>
      </c>
      <c r="K317" s="1">
        <v>12</v>
      </c>
      <c r="L317" s="1" t="s">
        <v>3</v>
      </c>
      <c r="O317" s="1">
        <v>55.076918163601633</v>
      </c>
      <c r="P317" s="1" t="s">
        <v>432</v>
      </c>
      <c r="Q317" s="122">
        <v>40</v>
      </c>
      <c r="S317" s="122">
        <v>47.538459081800816</v>
      </c>
    </row>
    <row r="318" spans="1:19" x14ac:dyDescent="0.2">
      <c r="A318" s="1">
        <v>32</v>
      </c>
      <c r="B318" s="1" t="s">
        <v>27</v>
      </c>
      <c r="D318" s="1" t="s">
        <v>143</v>
      </c>
      <c r="H318" s="2">
        <v>38500</v>
      </c>
      <c r="I318" s="1" t="s">
        <v>475</v>
      </c>
      <c r="J318" s="1">
        <v>32</v>
      </c>
      <c r="K318" s="1">
        <v>9</v>
      </c>
      <c r="L318" s="1" t="s">
        <v>3</v>
      </c>
      <c r="O318" s="1">
        <v>39.520248652772544</v>
      </c>
      <c r="P318" s="1" t="s">
        <v>433</v>
      </c>
      <c r="Q318" s="122">
        <v>30</v>
      </c>
      <c r="S318" s="122">
        <v>34.760124326386276</v>
      </c>
    </row>
    <row r="319" spans="1:19" x14ac:dyDescent="0.2">
      <c r="A319" s="1">
        <v>27</v>
      </c>
      <c r="B319" s="1" t="s">
        <v>2</v>
      </c>
      <c r="D319" s="1" t="s">
        <v>143</v>
      </c>
      <c r="E319" s="1">
        <v>13</v>
      </c>
      <c r="H319" s="2">
        <v>38501</v>
      </c>
      <c r="I319" s="1" t="s">
        <v>475</v>
      </c>
      <c r="J319" s="1">
        <v>32</v>
      </c>
      <c r="K319" s="1">
        <v>15</v>
      </c>
      <c r="L319" s="1" t="s">
        <v>3</v>
      </c>
      <c r="O319" s="1">
        <v>42.066949058395807</v>
      </c>
      <c r="P319" s="1" t="s">
        <v>432</v>
      </c>
      <c r="Q319" s="122">
        <v>50</v>
      </c>
      <c r="S319" s="122">
        <v>46.033474529197903</v>
      </c>
    </row>
    <row r="320" spans="1:19" x14ac:dyDescent="0.2">
      <c r="A320" s="1">
        <v>17</v>
      </c>
      <c r="B320" s="1" t="s">
        <v>8</v>
      </c>
      <c r="D320" s="1" t="s">
        <v>143</v>
      </c>
      <c r="H320" s="2">
        <v>38503</v>
      </c>
      <c r="I320" s="1" t="s">
        <v>475</v>
      </c>
      <c r="J320" s="1">
        <v>32</v>
      </c>
      <c r="K320" s="1">
        <v>21</v>
      </c>
      <c r="L320" s="1" t="s">
        <v>9</v>
      </c>
      <c r="O320" s="1">
        <v>57.884133207645327</v>
      </c>
      <c r="P320" s="1" t="s">
        <v>432</v>
      </c>
      <c r="Q320" s="122">
        <v>70</v>
      </c>
      <c r="S320" s="122">
        <v>63.942066603822667</v>
      </c>
    </row>
    <row r="321" spans="1:19" x14ac:dyDescent="0.2">
      <c r="A321" s="1">
        <v>6</v>
      </c>
      <c r="B321" s="1" t="s">
        <v>20</v>
      </c>
      <c r="D321" s="1" t="s">
        <v>143</v>
      </c>
      <c r="H321" s="2">
        <v>38508</v>
      </c>
      <c r="I321" s="1" t="s">
        <v>476</v>
      </c>
      <c r="J321" s="1">
        <v>33</v>
      </c>
      <c r="K321" s="1">
        <v>12</v>
      </c>
      <c r="L321" s="1" t="s">
        <v>3</v>
      </c>
      <c r="O321" s="1">
        <v>41.309390379616993</v>
      </c>
      <c r="P321" s="1" t="s">
        <v>433</v>
      </c>
      <c r="Q321" s="122">
        <v>40</v>
      </c>
      <c r="S321" s="122">
        <v>40.654695189808493</v>
      </c>
    </row>
    <row r="322" spans="1:19" x14ac:dyDescent="0.2">
      <c r="A322" s="1">
        <v>1</v>
      </c>
      <c r="B322" s="1" t="s">
        <v>59</v>
      </c>
      <c r="C322" s="1" t="s">
        <v>7</v>
      </c>
      <c r="D322" s="1" t="s">
        <v>143</v>
      </c>
      <c r="E322" s="1">
        <v>3</v>
      </c>
      <c r="H322" s="2">
        <v>38508</v>
      </c>
      <c r="I322" s="1" t="s">
        <v>476</v>
      </c>
      <c r="J322" s="1">
        <v>33</v>
      </c>
      <c r="K322" s="1">
        <v>15</v>
      </c>
      <c r="L322" s="1" t="s">
        <v>3</v>
      </c>
      <c r="O322" s="1">
        <v>58.030000997243206</v>
      </c>
      <c r="P322" s="1" t="s">
        <v>432</v>
      </c>
      <c r="Q322" s="122">
        <v>50</v>
      </c>
      <c r="S322" s="122">
        <v>54.015000498621603</v>
      </c>
    </row>
    <row r="323" spans="1:19" x14ac:dyDescent="0.2">
      <c r="A323" s="1">
        <v>3</v>
      </c>
      <c r="B323" s="1" t="s">
        <v>15</v>
      </c>
      <c r="D323" s="1" t="s">
        <v>143</v>
      </c>
      <c r="E323" s="1">
        <v>11</v>
      </c>
      <c r="H323" s="2">
        <v>38508</v>
      </c>
      <c r="I323" s="1" t="s">
        <v>476</v>
      </c>
      <c r="J323" s="1">
        <v>33</v>
      </c>
      <c r="K323" s="1">
        <v>18</v>
      </c>
      <c r="L323" s="1" t="s">
        <v>9</v>
      </c>
      <c r="O323" s="1">
        <v>64.136617408185629</v>
      </c>
      <c r="P323" s="1" t="s">
        <v>9</v>
      </c>
      <c r="Q323" s="122">
        <v>60</v>
      </c>
      <c r="S323" s="122">
        <v>62.068308704092814</v>
      </c>
    </row>
    <row r="324" spans="1:19" x14ac:dyDescent="0.2">
      <c r="A324" s="1">
        <v>24</v>
      </c>
      <c r="B324" s="1" t="s">
        <v>18</v>
      </c>
      <c r="D324" s="1" t="s">
        <v>143</v>
      </c>
      <c r="H324" s="2">
        <v>38627</v>
      </c>
      <c r="I324" s="1" t="s">
        <v>477</v>
      </c>
      <c r="J324" s="1">
        <v>34</v>
      </c>
      <c r="K324" s="1">
        <v>12</v>
      </c>
      <c r="L324" s="1" t="s">
        <v>3</v>
      </c>
      <c r="O324" s="1">
        <v>67.225824266839908</v>
      </c>
      <c r="P324" s="1" t="s">
        <v>9</v>
      </c>
      <c r="Q324" s="122">
        <v>40</v>
      </c>
      <c r="S324" s="122">
        <v>53.612912133419954</v>
      </c>
    </row>
    <row r="325" spans="1:19" x14ac:dyDescent="0.2">
      <c r="A325" s="1">
        <v>3</v>
      </c>
      <c r="B325" s="1" t="s">
        <v>15</v>
      </c>
      <c r="D325" s="1" t="s">
        <v>143</v>
      </c>
      <c r="E325" s="1">
        <v>11</v>
      </c>
      <c r="H325" s="2">
        <v>38641</v>
      </c>
      <c r="I325" s="1" t="s">
        <v>477</v>
      </c>
      <c r="J325" s="1">
        <v>34</v>
      </c>
      <c r="K325" s="1">
        <v>18</v>
      </c>
      <c r="L325" s="1" t="s">
        <v>9</v>
      </c>
      <c r="O325" s="1">
        <v>60.5195588992569</v>
      </c>
      <c r="P325" s="1" t="s">
        <v>9</v>
      </c>
      <c r="Q325" s="122">
        <v>60</v>
      </c>
      <c r="S325" s="122">
        <v>60.259779449628454</v>
      </c>
    </row>
    <row r="326" spans="1:19" x14ac:dyDescent="0.2">
      <c r="A326" s="1">
        <v>27</v>
      </c>
      <c r="B326" s="1" t="s">
        <v>2</v>
      </c>
      <c r="D326" s="1" t="s">
        <v>143</v>
      </c>
      <c r="E326" s="1">
        <v>13</v>
      </c>
      <c r="H326" s="2">
        <v>38648</v>
      </c>
      <c r="I326" s="1" t="s">
        <v>477</v>
      </c>
      <c r="J326" s="1">
        <v>34</v>
      </c>
      <c r="K326" s="1">
        <v>9</v>
      </c>
      <c r="L326" s="1" t="s">
        <v>3</v>
      </c>
      <c r="O326" s="1">
        <v>31.708635283553399</v>
      </c>
      <c r="P326" s="1" t="s">
        <v>433</v>
      </c>
      <c r="Q326" s="122">
        <v>30</v>
      </c>
      <c r="S326" s="122">
        <v>30.854317641776699</v>
      </c>
    </row>
    <row r="327" spans="1:19" x14ac:dyDescent="0.2">
      <c r="A327" s="1">
        <v>36</v>
      </c>
      <c r="B327" s="1" t="s">
        <v>25</v>
      </c>
      <c r="D327" s="1" t="s">
        <v>143</v>
      </c>
      <c r="H327" s="2">
        <v>38648</v>
      </c>
      <c r="I327" s="1" t="s">
        <v>477</v>
      </c>
      <c r="J327" s="1">
        <v>34</v>
      </c>
      <c r="K327" s="1">
        <v>9</v>
      </c>
      <c r="L327" s="1" t="s">
        <v>3</v>
      </c>
      <c r="O327" s="1">
        <v>35.789940850155936</v>
      </c>
      <c r="P327" s="1" t="s">
        <v>433</v>
      </c>
      <c r="Q327" s="122">
        <v>30</v>
      </c>
      <c r="S327" s="122">
        <v>32.894970425077972</v>
      </c>
    </row>
    <row r="328" spans="1:19" x14ac:dyDescent="0.2">
      <c r="A328" s="1">
        <v>19</v>
      </c>
      <c r="B328" s="1" t="s">
        <v>13</v>
      </c>
      <c r="D328" s="1" t="s">
        <v>143</v>
      </c>
      <c r="H328" s="2">
        <v>38651</v>
      </c>
      <c r="I328" s="1" t="s">
        <v>477</v>
      </c>
      <c r="J328" s="1">
        <v>34</v>
      </c>
      <c r="K328" s="1">
        <v>12</v>
      </c>
      <c r="L328" s="1" t="s">
        <v>3</v>
      </c>
      <c r="O328" s="1">
        <v>42.909823879479681</v>
      </c>
      <c r="P328" s="1" t="s">
        <v>432</v>
      </c>
      <c r="Q328" s="122">
        <v>40</v>
      </c>
      <c r="S328" s="122">
        <v>41.454911939739844</v>
      </c>
    </row>
    <row r="329" spans="1:19" x14ac:dyDescent="0.2">
      <c r="A329" s="1">
        <v>17</v>
      </c>
      <c r="B329" s="1" t="s">
        <v>8</v>
      </c>
      <c r="D329" s="1" t="s">
        <v>143</v>
      </c>
      <c r="H329" s="2">
        <v>38651</v>
      </c>
      <c r="I329" s="1" t="s">
        <v>477</v>
      </c>
      <c r="J329" s="1">
        <v>34</v>
      </c>
      <c r="K329" s="1">
        <v>18</v>
      </c>
      <c r="L329" s="1" t="s">
        <v>9</v>
      </c>
      <c r="O329" s="1">
        <v>58.333868387306318</v>
      </c>
      <c r="P329" s="1" t="s">
        <v>432</v>
      </c>
      <c r="Q329" s="122">
        <v>60</v>
      </c>
      <c r="S329" s="122">
        <v>59.166934193653162</v>
      </c>
    </row>
    <row r="330" spans="1:19" x14ac:dyDescent="0.2">
      <c r="A330" s="1">
        <v>25</v>
      </c>
      <c r="B330" s="1" t="s">
        <v>24</v>
      </c>
      <c r="D330" s="1" t="s">
        <v>143</v>
      </c>
      <c r="H330" s="2">
        <v>38653</v>
      </c>
      <c r="I330" s="1" t="s">
        <v>477</v>
      </c>
      <c r="J330" s="1">
        <v>34</v>
      </c>
      <c r="K330" s="1">
        <v>21</v>
      </c>
      <c r="L330" s="1" t="s">
        <v>9</v>
      </c>
      <c r="O330" s="1">
        <v>66.326781344062937</v>
      </c>
      <c r="P330" s="1" t="s">
        <v>9</v>
      </c>
      <c r="Q330" s="122">
        <v>70</v>
      </c>
      <c r="S330" s="122">
        <v>68.163390672031468</v>
      </c>
    </row>
    <row r="331" spans="1:19" x14ac:dyDescent="0.2">
      <c r="A331" s="1">
        <v>2</v>
      </c>
      <c r="B331" s="1" t="s">
        <v>14</v>
      </c>
      <c r="D331" s="1" t="s">
        <v>143</v>
      </c>
      <c r="H331" s="2">
        <v>38653</v>
      </c>
      <c r="I331" s="1" t="s">
        <v>477</v>
      </c>
      <c r="J331" s="1">
        <v>34</v>
      </c>
      <c r="K331" s="1">
        <v>18</v>
      </c>
      <c r="L331" s="1" t="s">
        <v>9</v>
      </c>
      <c r="O331" s="1">
        <v>71.004273811577846</v>
      </c>
      <c r="P331" s="1" t="s">
        <v>9</v>
      </c>
      <c r="Q331" s="122">
        <v>60</v>
      </c>
      <c r="S331" s="122">
        <v>65.502136905788916</v>
      </c>
    </row>
    <row r="332" spans="1:19" x14ac:dyDescent="0.2">
      <c r="A332" s="1">
        <v>5</v>
      </c>
      <c r="B332" s="1" t="s">
        <v>28</v>
      </c>
      <c r="D332" s="1" t="s">
        <v>143</v>
      </c>
      <c r="H332" s="2">
        <v>38653</v>
      </c>
      <c r="I332" s="1" t="s">
        <v>477</v>
      </c>
      <c r="J332" s="1">
        <v>34</v>
      </c>
      <c r="K332" s="1">
        <v>21</v>
      </c>
      <c r="L332" s="1" t="s">
        <v>9</v>
      </c>
      <c r="O332" s="1">
        <v>73.353682686673665</v>
      </c>
      <c r="P332" s="1" t="s">
        <v>45</v>
      </c>
      <c r="Q332" s="122">
        <v>70</v>
      </c>
      <c r="S332" s="122">
        <v>71.676841343336832</v>
      </c>
    </row>
    <row r="333" spans="1:19" x14ac:dyDescent="0.2">
      <c r="A333" s="1">
        <v>32</v>
      </c>
      <c r="B333" s="1" t="s">
        <v>27</v>
      </c>
      <c r="D333" s="1" t="s">
        <v>143</v>
      </c>
      <c r="H333" s="2">
        <v>38654</v>
      </c>
      <c r="I333" s="1" t="s">
        <v>477</v>
      </c>
      <c r="J333" s="1">
        <v>34</v>
      </c>
      <c r="K333" s="1">
        <v>12</v>
      </c>
      <c r="L333" s="1" t="s">
        <v>3</v>
      </c>
      <c r="O333" s="1">
        <v>38.747282219548815</v>
      </c>
      <c r="P333" s="1" t="s">
        <v>433</v>
      </c>
      <c r="Q333" s="122">
        <v>40</v>
      </c>
      <c r="S333" s="122">
        <v>39.373641109774411</v>
      </c>
    </row>
    <row r="334" spans="1:19" x14ac:dyDescent="0.2">
      <c r="A334" s="1">
        <v>35</v>
      </c>
      <c r="B334" s="1" t="s">
        <v>29</v>
      </c>
      <c r="D334" s="1" t="s">
        <v>143</v>
      </c>
      <c r="H334" s="2">
        <v>38654</v>
      </c>
      <c r="I334" s="1" t="s">
        <v>477</v>
      </c>
      <c r="J334" s="1">
        <v>34</v>
      </c>
      <c r="K334" s="1">
        <v>24</v>
      </c>
      <c r="L334" s="1" t="s">
        <v>9</v>
      </c>
      <c r="O334" s="1">
        <v>79.433117955508607</v>
      </c>
      <c r="P334" s="1" t="s">
        <v>45</v>
      </c>
      <c r="Q334" s="122">
        <v>80</v>
      </c>
      <c r="S334" s="122">
        <v>79.716558977754303</v>
      </c>
    </row>
    <row r="335" spans="1:19" x14ac:dyDescent="0.2">
      <c r="A335" s="1">
        <v>7</v>
      </c>
      <c r="B335" s="1" t="s">
        <v>23</v>
      </c>
      <c r="D335" s="1" t="s">
        <v>143</v>
      </c>
      <c r="H335" s="2">
        <v>38354</v>
      </c>
      <c r="I335" s="1" t="s">
        <v>478</v>
      </c>
      <c r="J335" s="1">
        <v>35</v>
      </c>
      <c r="K335" s="1">
        <v>21</v>
      </c>
      <c r="L335" s="1" t="s">
        <v>9</v>
      </c>
      <c r="O335" s="1">
        <v>72.777167258917785</v>
      </c>
      <c r="P335" s="1" t="s">
        <v>45</v>
      </c>
      <c r="Q335" s="122">
        <v>70</v>
      </c>
      <c r="S335" s="122">
        <v>71.388583629458893</v>
      </c>
    </row>
    <row r="336" spans="1:19" x14ac:dyDescent="0.2">
      <c r="A336" s="1">
        <v>9</v>
      </c>
      <c r="B336" s="1" t="s">
        <v>22</v>
      </c>
      <c r="D336" s="1" t="s">
        <v>143</v>
      </c>
      <c r="H336" s="2">
        <v>38354</v>
      </c>
      <c r="I336" s="1" t="s">
        <v>478</v>
      </c>
      <c r="J336" s="1">
        <v>35</v>
      </c>
      <c r="K336" s="1">
        <v>21</v>
      </c>
      <c r="L336" s="1" t="s">
        <v>9</v>
      </c>
      <c r="O336" s="1">
        <v>74.813829314213564</v>
      </c>
      <c r="P336" s="1" t="s">
        <v>45</v>
      </c>
      <c r="Q336" s="122">
        <v>70</v>
      </c>
      <c r="S336" s="122">
        <v>72.406914657106782</v>
      </c>
    </row>
    <row r="337" spans="1:19" x14ac:dyDescent="0.2">
      <c r="A337" s="1">
        <v>35</v>
      </c>
      <c r="B337" s="1" t="s">
        <v>29</v>
      </c>
      <c r="D337" s="1" t="s">
        <v>143</v>
      </c>
      <c r="H337" s="2">
        <v>38810</v>
      </c>
      <c r="I337" s="1" t="s">
        <v>479</v>
      </c>
      <c r="J337" s="1">
        <v>36</v>
      </c>
      <c r="K337" s="1">
        <v>21</v>
      </c>
      <c r="L337" s="1" t="s">
        <v>9</v>
      </c>
      <c r="O337" s="1">
        <v>78.398964645499944</v>
      </c>
      <c r="P337" s="1" t="s">
        <v>45</v>
      </c>
      <c r="Q337" s="122">
        <v>70</v>
      </c>
      <c r="S337" s="122">
        <v>74.199482322749972</v>
      </c>
    </row>
    <row r="338" spans="1:19" x14ac:dyDescent="0.2">
      <c r="A338" s="1">
        <v>29</v>
      </c>
      <c r="B338" s="1" t="s">
        <v>93</v>
      </c>
      <c r="C338" s="1" t="s">
        <v>6</v>
      </c>
      <c r="D338" s="1" t="s">
        <v>143</v>
      </c>
      <c r="H338" s="2">
        <v>38837</v>
      </c>
      <c r="I338" s="1" t="s">
        <v>479</v>
      </c>
      <c r="J338" s="1">
        <v>36</v>
      </c>
      <c r="K338" s="1">
        <v>12</v>
      </c>
      <c r="L338" s="1" t="s">
        <v>3</v>
      </c>
      <c r="O338" s="1">
        <v>44.847358111023134</v>
      </c>
      <c r="P338" s="1" t="s">
        <v>432</v>
      </c>
      <c r="Q338" s="122">
        <v>40</v>
      </c>
      <c r="S338" s="122">
        <v>42.42367905551157</v>
      </c>
    </row>
    <row r="339" spans="1:19" x14ac:dyDescent="0.2">
      <c r="A339" s="1">
        <v>5</v>
      </c>
      <c r="B339" s="1" t="s">
        <v>28</v>
      </c>
      <c r="D339" s="1" t="s">
        <v>143</v>
      </c>
      <c r="H339" s="2">
        <v>38847</v>
      </c>
      <c r="I339" s="1" t="s">
        <v>479</v>
      </c>
      <c r="J339" s="1">
        <v>36</v>
      </c>
      <c r="K339" s="1">
        <v>21</v>
      </c>
      <c r="L339" s="1" t="s">
        <v>9</v>
      </c>
      <c r="O339" s="1">
        <v>70.21502128895942</v>
      </c>
      <c r="P339" s="1" t="s">
        <v>9</v>
      </c>
      <c r="Q339" s="122">
        <v>70</v>
      </c>
      <c r="S339" s="122">
        <v>70.107510644479703</v>
      </c>
    </row>
    <row r="340" spans="1:19" x14ac:dyDescent="0.2">
      <c r="A340" s="1">
        <v>2</v>
      </c>
      <c r="B340" s="1" t="s">
        <v>14</v>
      </c>
      <c r="D340" s="1" t="s">
        <v>143</v>
      </c>
      <c r="H340" s="2">
        <v>38847</v>
      </c>
      <c r="I340" s="1" t="s">
        <v>479</v>
      </c>
      <c r="J340" s="1">
        <v>36</v>
      </c>
      <c r="K340" s="1">
        <v>21</v>
      </c>
      <c r="L340" s="1" t="s">
        <v>9</v>
      </c>
      <c r="O340" s="1">
        <v>71.574422005748346</v>
      </c>
      <c r="P340" s="1" t="s">
        <v>9</v>
      </c>
      <c r="Q340" s="122">
        <v>70</v>
      </c>
      <c r="S340" s="122">
        <v>70.787211002874173</v>
      </c>
    </row>
    <row r="341" spans="1:19" x14ac:dyDescent="0.2">
      <c r="A341" s="1">
        <v>17</v>
      </c>
      <c r="B341" s="1" t="s">
        <v>8</v>
      </c>
      <c r="D341" s="1" t="s">
        <v>143</v>
      </c>
      <c r="H341" s="2">
        <v>38996</v>
      </c>
      <c r="I341" s="1" t="s">
        <v>480</v>
      </c>
      <c r="J341" s="1">
        <v>37</v>
      </c>
      <c r="K341" s="1">
        <v>18</v>
      </c>
      <c r="L341" s="1" t="s">
        <v>9</v>
      </c>
      <c r="O341" s="1">
        <v>57.506398962479146</v>
      </c>
      <c r="P341" s="1" t="s">
        <v>432</v>
      </c>
      <c r="Q341" s="122">
        <v>60</v>
      </c>
      <c r="S341" s="122">
        <v>58.753199481239577</v>
      </c>
    </row>
    <row r="342" spans="1:19" x14ac:dyDescent="0.2">
      <c r="A342" s="1">
        <v>6</v>
      </c>
      <c r="B342" s="1" t="s">
        <v>20</v>
      </c>
      <c r="D342" s="1" t="s">
        <v>143</v>
      </c>
      <c r="H342" s="2">
        <v>39012</v>
      </c>
      <c r="I342" s="1" t="s">
        <v>480</v>
      </c>
      <c r="J342" s="1">
        <v>37</v>
      </c>
      <c r="K342" s="1">
        <v>12</v>
      </c>
      <c r="L342" s="1" t="s">
        <v>3</v>
      </c>
      <c r="O342" s="1">
        <v>43.209391629786026</v>
      </c>
      <c r="P342" s="1" t="s">
        <v>432</v>
      </c>
      <c r="Q342" s="122">
        <v>40</v>
      </c>
      <c r="S342" s="122">
        <v>41.604695814893013</v>
      </c>
    </row>
    <row r="343" spans="1:19" x14ac:dyDescent="0.2">
      <c r="A343" s="1">
        <v>3</v>
      </c>
      <c r="B343" s="1" t="s">
        <v>15</v>
      </c>
      <c r="D343" s="1" t="s">
        <v>143</v>
      </c>
      <c r="E343" s="1">
        <v>11</v>
      </c>
      <c r="H343" s="2">
        <v>39012</v>
      </c>
      <c r="I343" s="1" t="s">
        <v>480</v>
      </c>
      <c r="J343" s="1">
        <v>37</v>
      </c>
      <c r="K343" s="1">
        <v>12</v>
      </c>
      <c r="L343" s="1" t="s">
        <v>3</v>
      </c>
      <c r="O343" s="1">
        <v>52.770891702240185</v>
      </c>
      <c r="P343" s="1" t="s">
        <v>432</v>
      </c>
      <c r="Q343" s="122">
        <v>40</v>
      </c>
      <c r="S343" s="122">
        <v>46.385445851120096</v>
      </c>
    </row>
    <row r="344" spans="1:19" x14ac:dyDescent="0.2">
      <c r="A344" s="1">
        <v>27</v>
      </c>
      <c r="B344" s="1" t="s">
        <v>2</v>
      </c>
      <c r="D344" s="1" t="s">
        <v>143</v>
      </c>
      <c r="E344" s="1">
        <v>13</v>
      </c>
      <c r="H344" s="2">
        <v>39023</v>
      </c>
      <c r="I344" s="1" t="s">
        <v>480</v>
      </c>
      <c r="J344" s="1">
        <v>37</v>
      </c>
      <c r="K344" s="1">
        <v>9</v>
      </c>
      <c r="L344" s="1" t="s">
        <v>3</v>
      </c>
      <c r="O344" s="1">
        <v>41.369715188225122</v>
      </c>
      <c r="P344" s="1" t="s">
        <v>433</v>
      </c>
      <c r="Q344" s="122">
        <v>30</v>
      </c>
      <c r="S344" s="122">
        <v>35.684857594112557</v>
      </c>
    </row>
    <row r="345" spans="1:19" x14ac:dyDescent="0.2">
      <c r="A345" s="1">
        <v>63</v>
      </c>
      <c r="B345" s="1" t="s">
        <v>385</v>
      </c>
      <c r="C345" s="1" t="s">
        <v>385</v>
      </c>
      <c r="D345" s="1" t="s">
        <v>387</v>
      </c>
      <c r="E345" s="1" t="s">
        <v>394</v>
      </c>
      <c r="G345" s="1" t="s">
        <v>386</v>
      </c>
      <c r="H345" s="2">
        <v>39151</v>
      </c>
      <c r="I345" s="1" t="s">
        <v>481</v>
      </c>
      <c r="J345" s="1">
        <v>38</v>
      </c>
      <c r="M345" s="1">
        <v>9</v>
      </c>
      <c r="N345" s="1" t="s">
        <v>96</v>
      </c>
      <c r="R345" s="122">
        <v>75</v>
      </c>
      <c r="S345" s="122">
        <v>75</v>
      </c>
    </row>
    <row r="346" spans="1:19" x14ac:dyDescent="0.2">
      <c r="A346" s="1">
        <v>67</v>
      </c>
      <c r="B346" s="1" t="s">
        <v>388</v>
      </c>
      <c r="C346" s="1" t="s">
        <v>388</v>
      </c>
      <c r="D346" s="1" t="s">
        <v>387</v>
      </c>
      <c r="E346" s="1" t="s">
        <v>398</v>
      </c>
      <c r="G346" s="1" t="s">
        <v>389</v>
      </c>
      <c r="H346" s="2">
        <v>39172</v>
      </c>
      <c r="I346" s="1" t="s">
        <v>481</v>
      </c>
      <c r="J346" s="1">
        <v>38</v>
      </c>
      <c r="M346" s="1">
        <v>8</v>
      </c>
      <c r="N346" s="1" t="s">
        <v>393</v>
      </c>
      <c r="R346" s="122">
        <v>66.666666666666671</v>
      </c>
      <c r="S346" s="122">
        <v>66.666666666666671</v>
      </c>
    </row>
    <row r="347" spans="1:19" x14ac:dyDescent="0.2">
      <c r="A347" s="1">
        <v>63</v>
      </c>
      <c r="B347" s="1" t="s">
        <v>385</v>
      </c>
      <c r="C347" s="1" t="s">
        <v>385</v>
      </c>
      <c r="D347" s="1" t="s">
        <v>387</v>
      </c>
      <c r="E347" s="1" t="s">
        <v>394</v>
      </c>
      <c r="G347" s="1" t="s">
        <v>386</v>
      </c>
      <c r="H347" s="2">
        <v>39212</v>
      </c>
      <c r="I347" s="1" t="s">
        <v>481</v>
      </c>
      <c r="J347" s="1">
        <v>38</v>
      </c>
      <c r="M347" s="1">
        <v>9</v>
      </c>
      <c r="N347" s="1" t="s">
        <v>96</v>
      </c>
      <c r="R347" s="122">
        <v>75</v>
      </c>
      <c r="S347" s="122">
        <v>75</v>
      </c>
    </row>
    <row r="348" spans="1:19" x14ac:dyDescent="0.2">
      <c r="A348" s="1">
        <v>64</v>
      </c>
      <c r="B348" s="1" t="s">
        <v>42</v>
      </c>
      <c r="C348" s="1" t="s">
        <v>42</v>
      </c>
      <c r="D348" s="1" t="s">
        <v>387</v>
      </c>
      <c r="E348" s="1" t="s">
        <v>395</v>
      </c>
      <c r="G348" s="1" t="s">
        <v>390</v>
      </c>
      <c r="H348" s="2">
        <v>39256</v>
      </c>
      <c r="I348" s="1" t="s">
        <v>482</v>
      </c>
      <c r="J348" s="1">
        <v>39</v>
      </c>
      <c r="M348" s="1">
        <v>9</v>
      </c>
      <c r="N348" s="1" t="s">
        <v>96</v>
      </c>
      <c r="R348" s="122">
        <v>75</v>
      </c>
      <c r="S348" s="122">
        <v>75</v>
      </c>
    </row>
    <row r="349" spans="1:19" x14ac:dyDescent="0.2">
      <c r="A349" s="1">
        <v>67</v>
      </c>
      <c r="B349" s="1" t="s">
        <v>388</v>
      </c>
      <c r="C349" s="1" t="s">
        <v>388</v>
      </c>
      <c r="D349" s="1" t="s">
        <v>387</v>
      </c>
      <c r="E349" s="1" t="s">
        <v>398</v>
      </c>
      <c r="G349" s="1" t="s">
        <v>389</v>
      </c>
      <c r="H349" s="2">
        <v>39261</v>
      </c>
      <c r="I349" s="1" t="s">
        <v>482</v>
      </c>
      <c r="J349" s="1">
        <v>39</v>
      </c>
      <c r="M349" s="1">
        <v>8</v>
      </c>
      <c r="N349" s="1" t="s">
        <v>393</v>
      </c>
      <c r="R349" s="122">
        <v>66.666666666666671</v>
      </c>
      <c r="S349" s="122">
        <v>66.666666666666671</v>
      </c>
    </row>
    <row r="350" spans="1:19" x14ac:dyDescent="0.2">
      <c r="A350" s="1">
        <v>64</v>
      </c>
      <c r="B350" s="1" t="s">
        <v>42</v>
      </c>
      <c r="C350" s="1" t="s">
        <v>42</v>
      </c>
      <c r="D350" s="1" t="s">
        <v>387</v>
      </c>
      <c r="E350" s="1" t="s">
        <v>395</v>
      </c>
      <c r="G350" s="1" t="s">
        <v>390</v>
      </c>
      <c r="H350" s="2">
        <v>39261</v>
      </c>
      <c r="I350" s="1" t="s">
        <v>482</v>
      </c>
      <c r="J350" s="1">
        <v>39</v>
      </c>
      <c r="M350" s="1">
        <v>9</v>
      </c>
      <c r="N350" s="1" t="s">
        <v>96</v>
      </c>
      <c r="R350" s="122">
        <v>75</v>
      </c>
      <c r="S350" s="122">
        <v>75</v>
      </c>
    </row>
    <row r="351" spans="1:19" x14ac:dyDescent="0.2">
      <c r="A351" s="1">
        <v>66</v>
      </c>
      <c r="B351" s="1" t="s">
        <v>42</v>
      </c>
      <c r="C351" s="1" t="s">
        <v>42</v>
      </c>
      <c r="D351" s="1" t="s">
        <v>387</v>
      </c>
      <c r="E351" s="1" t="s">
        <v>397</v>
      </c>
      <c r="G351" s="1" t="s">
        <v>391</v>
      </c>
      <c r="H351" s="2">
        <v>39437</v>
      </c>
      <c r="I351" s="1" t="s">
        <v>483</v>
      </c>
      <c r="J351" s="1">
        <v>40</v>
      </c>
      <c r="M351" s="1">
        <v>10</v>
      </c>
      <c r="N351" s="1" t="s">
        <v>96</v>
      </c>
      <c r="R351" s="122">
        <v>83.333333333333329</v>
      </c>
      <c r="S351" s="122">
        <v>83.333333333333329</v>
      </c>
    </row>
    <row r="352" spans="1:19" x14ac:dyDescent="0.2">
      <c r="A352" s="1">
        <v>66</v>
      </c>
      <c r="B352" s="1" t="s">
        <v>42</v>
      </c>
      <c r="C352" s="1" t="s">
        <v>42</v>
      </c>
      <c r="D352" s="1" t="s">
        <v>387</v>
      </c>
      <c r="E352" s="1" t="s">
        <v>397</v>
      </c>
      <c r="G352" s="1" t="s">
        <v>391</v>
      </c>
      <c r="H352" s="2">
        <v>39437</v>
      </c>
      <c r="I352" s="1" t="s">
        <v>483</v>
      </c>
      <c r="J352" s="1">
        <v>40</v>
      </c>
      <c r="M352" s="1">
        <v>10</v>
      </c>
      <c r="N352" s="1" t="s">
        <v>96</v>
      </c>
      <c r="R352" s="122">
        <v>83.333333333333329</v>
      </c>
      <c r="S352" s="122">
        <v>83.333333333333329</v>
      </c>
    </row>
    <row r="353" spans="1:19" x14ac:dyDescent="0.2">
      <c r="A353" s="1">
        <v>67</v>
      </c>
      <c r="B353" s="1" t="s">
        <v>388</v>
      </c>
      <c r="C353" s="1" t="s">
        <v>388</v>
      </c>
      <c r="D353" s="1" t="s">
        <v>387</v>
      </c>
      <c r="E353" s="1" t="s">
        <v>398</v>
      </c>
      <c r="G353" s="1" t="s">
        <v>389</v>
      </c>
      <c r="H353" s="2">
        <v>39447</v>
      </c>
      <c r="I353" s="1" t="s">
        <v>483</v>
      </c>
      <c r="J353" s="1">
        <v>40</v>
      </c>
      <c r="M353" s="1">
        <v>10</v>
      </c>
      <c r="N353" s="1" t="s">
        <v>96</v>
      </c>
      <c r="R353" s="122">
        <v>83.333333333333329</v>
      </c>
      <c r="S353" s="122">
        <v>83.333333333333329</v>
      </c>
    </row>
    <row r="354" spans="1:19" x14ac:dyDescent="0.2">
      <c r="A354" s="1">
        <v>67</v>
      </c>
      <c r="B354" s="1" t="s">
        <v>388</v>
      </c>
      <c r="C354" s="1" t="s">
        <v>388</v>
      </c>
      <c r="D354" s="1" t="s">
        <v>387</v>
      </c>
      <c r="E354" s="1" t="s">
        <v>398</v>
      </c>
      <c r="G354" s="1" t="s">
        <v>389</v>
      </c>
      <c r="H354" s="2">
        <v>39447</v>
      </c>
      <c r="I354" s="1" t="s">
        <v>483</v>
      </c>
      <c r="J354" s="1">
        <v>40</v>
      </c>
      <c r="M354" s="1">
        <v>10</v>
      </c>
      <c r="N354" s="1" t="s">
        <v>96</v>
      </c>
      <c r="R354" s="122">
        <v>83.333333333333329</v>
      </c>
      <c r="S354" s="122">
        <v>83.333333333333329</v>
      </c>
    </row>
    <row r="355" spans="1:19" x14ac:dyDescent="0.2">
      <c r="A355" s="1">
        <v>64</v>
      </c>
      <c r="B355" s="1" t="s">
        <v>42</v>
      </c>
      <c r="C355" s="1" t="s">
        <v>42</v>
      </c>
      <c r="D355" s="1" t="s">
        <v>387</v>
      </c>
      <c r="E355" s="1" t="s">
        <v>395</v>
      </c>
      <c r="G355" s="1" t="s">
        <v>390</v>
      </c>
      <c r="H355" s="2">
        <v>39524</v>
      </c>
      <c r="I355" s="1" t="s">
        <v>484</v>
      </c>
      <c r="J355" s="1">
        <v>41</v>
      </c>
      <c r="M355" s="1">
        <v>9</v>
      </c>
      <c r="N355" s="1" t="s">
        <v>96</v>
      </c>
      <c r="R355" s="122">
        <v>75</v>
      </c>
      <c r="S355" s="122">
        <v>75</v>
      </c>
    </row>
    <row r="356" spans="1:19" x14ac:dyDescent="0.2">
      <c r="A356" s="1">
        <v>66</v>
      </c>
      <c r="B356" s="1" t="s">
        <v>42</v>
      </c>
      <c r="C356" s="1" t="s">
        <v>42</v>
      </c>
      <c r="D356" s="1" t="s">
        <v>387</v>
      </c>
      <c r="E356" s="1" t="s">
        <v>397</v>
      </c>
      <c r="G356" s="1" t="s">
        <v>391</v>
      </c>
      <c r="H356" s="2">
        <v>39532</v>
      </c>
      <c r="I356" s="1" t="s">
        <v>484</v>
      </c>
      <c r="J356" s="1">
        <v>41</v>
      </c>
      <c r="M356" s="1">
        <v>11</v>
      </c>
      <c r="N356" s="1" t="s">
        <v>96</v>
      </c>
      <c r="R356" s="122">
        <v>91.666666666666671</v>
      </c>
      <c r="S356" s="122">
        <v>91.666666666666671</v>
      </c>
    </row>
    <row r="357" spans="1:19" x14ac:dyDescent="0.2">
      <c r="A357" s="1">
        <v>67</v>
      </c>
      <c r="B357" s="1" t="s">
        <v>388</v>
      </c>
      <c r="C357" s="1" t="s">
        <v>388</v>
      </c>
      <c r="D357" s="1" t="s">
        <v>387</v>
      </c>
      <c r="E357" s="1" t="s">
        <v>398</v>
      </c>
      <c r="G357" s="1" t="s">
        <v>389</v>
      </c>
      <c r="H357" s="2">
        <v>39538</v>
      </c>
      <c r="I357" s="1" t="s">
        <v>484</v>
      </c>
      <c r="J357" s="1">
        <v>41</v>
      </c>
      <c r="M357" s="1">
        <v>6</v>
      </c>
      <c r="N357" s="1" t="s">
        <v>97</v>
      </c>
      <c r="R357" s="122">
        <v>50</v>
      </c>
      <c r="S357" s="122">
        <v>50</v>
      </c>
    </row>
    <row r="358" spans="1:19" x14ac:dyDescent="0.2">
      <c r="A358" s="1">
        <v>63</v>
      </c>
      <c r="B358" s="1" t="s">
        <v>385</v>
      </c>
      <c r="C358" s="1" t="s">
        <v>385</v>
      </c>
      <c r="D358" s="1" t="s">
        <v>387</v>
      </c>
      <c r="E358" s="1" t="s">
        <v>394</v>
      </c>
      <c r="G358" s="1" t="s">
        <v>386</v>
      </c>
      <c r="H358" s="2">
        <v>39543</v>
      </c>
      <c r="I358" s="1" t="s">
        <v>484</v>
      </c>
      <c r="J358" s="1">
        <v>41</v>
      </c>
      <c r="M358" s="1">
        <v>12</v>
      </c>
      <c r="N358" s="1" t="s">
        <v>96</v>
      </c>
      <c r="R358" s="122">
        <v>100</v>
      </c>
      <c r="S358" s="122">
        <v>100</v>
      </c>
    </row>
    <row r="359" spans="1:19" x14ac:dyDescent="0.2">
      <c r="A359" s="1">
        <v>65</v>
      </c>
      <c r="B359" s="1" t="s">
        <v>42</v>
      </c>
      <c r="C359" s="1" t="s">
        <v>42</v>
      </c>
      <c r="D359" s="1" t="s">
        <v>387</v>
      </c>
      <c r="E359" s="1" t="s">
        <v>396</v>
      </c>
      <c r="G359" s="1" t="s">
        <v>392</v>
      </c>
      <c r="H359" s="2">
        <v>39554</v>
      </c>
      <c r="I359" s="1" t="s">
        <v>484</v>
      </c>
      <c r="J359" s="1">
        <v>41</v>
      </c>
      <c r="M359" s="1">
        <v>10</v>
      </c>
      <c r="N359" s="1" t="s">
        <v>96</v>
      </c>
      <c r="R359" s="122">
        <v>83.333333333333329</v>
      </c>
      <c r="S359" s="122">
        <v>83.333333333333329</v>
      </c>
    </row>
    <row r="360" spans="1:19" x14ac:dyDescent="0.2">
      <c r="A360" s="1">
        <v>38</v>
      </c>
      <c r="C360" s="1" t="s">
        <v>411</v>
      </c>
      <c r="D360" s="1" t="s">
        <v>143</v>
      </c>
      <c r="E360" s="1" t="s">
        <v>298</v>
      </c>
      <c r="H360" s="2">
        <v>39567</v>
      </c>
      <c r="I360" s="1" t="s">
        <v>484</v>
      </c>
      <c r="J360" s="1">
        <v>41</v>
      </c>
      <c r="M360" s="1">
        <v>8</v>
      </c>
      <c r="N360" s="1" t="s">
        <v>393</v>
      </c>
      <c r="R360" s="122">
        <v>66.666666666666671</v>
      </c>
      <c r="S360" s="122">
        <v>66.666666666666671</v>
      </c>
    </row>
    <row r="361" spans="1:19" x14ac:dyDescent="0.2">
      <c r="A361" s="1">
        <v>33</v>
      </c>
      <c r="C361" s="1" t="s">
        <v>349</v>
      </c>
      <c r="D361" s="1" t="s">
        <v>143</v>
      </c>
      <c r="E361" s="1" t="s">
        <v>275</v>
      </c>
      <c r="H361" s="2">
        <v>39572</v>
      </c>
      <c r="I361" s="1" t="s">
        <v>484</v>
      </c>
      <c r="J361" s="1">
        <v>41</v>
      </c>
      <c r="M361" s="1">
        <v>10</v>
      </c>
      <c r="N361" s="1" t="s">
        <v>96</v>
      </c>
      <c r="R361" s="122">
        <v>83.333333333333329</v>
      </c>
      <c r="S361" s="122">
        <v>83.333333333333329</v>
      </c>
    </row>
    <row r="362" spans="1:19" x14ac:dyDescent="0.2">
      <c r="A362" s="1">
        <v>17</v>
      </c>
      <c r="C362" s="1" t="s">
        <v>67</v>
      </c>
      <c r="D362" s="1" t="s">
        <v>143</v>
      </c>
      <c r="E362" s="1" t="s">
        <v>223</v>
      </c>
      <c r="H362" s="2">
        <v>39576</v>
      </c>
      <c r="I362" s="1" t="s">
        <v>484</v>
      </c>
      <c r="J362" s="1">
        <v>41</v>
      </c>
      <c r="M362" s="1">
        <v>12</v>
      </c>
      <c r="N362" s="1" t="s">
        <v>96</v>
      </c>
      <c r="R362" s="122">
        <v>100</v>
      </c>
      <c r="S362" s="122">
        <v>100</v>
      </c>
    </row>
    <row r="363" spans="1:19" x14ac:dyDescent="0.2">
      <c r="A363" s="1">
        <v>10</v>
      </c>
      <c r="C363" s="1" t="s">
        <v>412</v>
      </c>
      <c r="D363" s="1" t="s">
        <v>143</v>
      </c>
      <c r="E363" s="1" t="s">
        <v>190</v>
      </c>
      <c r="H363" s="2">
        <v>39592</v>
      </c>
      <c r="I363" s="1" t="s">
        <v>484</v>
      </c>
      <c r="J363" s="1">
        <v>41</v>
      </c>
      <c r="M363" s="1">
        <v>7</v>
      </c>
      <c r="N363" s="1" t="s">
        <v>97</v>
      </c>
      <c r="R363" s="122">
        <v>58.333333333333336</v>
      </c>
      <c r="S363" s="122">
        <v>58.333333333333336</v>
      </c>
    </row>
    <row r="364" spans="1:19" x14ac:dyDescent="0.2">
      <c r="A364" s="1">
        <v>63</v>
      </c>
      <c r="B364" s="1" t="s">
        <v>385</v>
      </c>
      <c r="C364" s="1" t="s">
        <v>385</v>
      </c>
      <c r="D364" s="1" t="s">
        <v>387</v>
      </c>
      <c r="E364" s="1" t="s">
        <v>394</v>
      </c>
      <c r="G364" s="1" t="s">
        <v>386</v>
      </c>
      <c r="H364" s="2">
        <v>39606</v>
      </c>
      <c r="I364" s="1" t="s">
        <v>485</v>
      </c>
      <c r="J364" s="1">
        <v>42</v>
      </c>
      <c r="M364" s="1">
        <v>11</v>
      </c>
      <c r="N364" s="1" t="s">
        <v>96</v>
      </c>
      <c r="R364" s="122">
        <v>91.666666666666671</v>
      </c>
      <c r="S364" s="122">
        <v>91.666666666666671</v>
      </c>
    </row>
    <row r="365" spans="1:19" x14ac:dyDescent="0.2">
      <c r="A365" s="1">
        <v>65</v>
      </c>
      <c r="B365" s="1" t="s">
        <v>42</v>
      </c>
      <c r="C365" s="1" t="s">
        <v>42</v>
      </c>
      <c r="D365" s="1" t="s">
        <v>387</v>
      </c>
      <c r="E365" s="1" t="s">
        <v>396</v>
      </c>
      <c r="G365" s="1" t="s">
        <v>392</v>
      </c>
      <c r="H365" s="2">
        <v>39617</v>
      </c>
      <c r="I365" s="1" t="s">
        <v>485</v>
      </c>
      <c r="J365" s="1">
        <v>42</v>
      </c>
      <c r="M365" s="1">
        <v>9</v>
      </c>
      <c r="N365" s="1" t="s">
        <v>96</v>
      </c>
      <c r="R365" s="122">
        <v>75</v>
      </c>
      <c r="S365" s="122">
        <v>75</v>
      </c>
    </row>
    <row r="366" spans="1:19" x14ac:dyDescent="0.2">
      <c r="A366" s="1">
        <v>67</v>
      </c>
      <c r="B366" s="1" t="s">
        <v>388</v>
      </c>
      <c r="C366" s="1" t="s">
        <v>388</v>
      </c>
      <c r="D366" s="1" t="s">
        <v>387</v>
      </c>
      <c r="E366" s="1" t="s">
        <v>398</v>
      </c>
      <c r="G366" s="1" t="s">
        <v>389</v>
      </c>
      <c r="H366" s="2">
        <v>39622</v>
      </c>
      <c r="I366" s="1" t="s">
        <v>485</v>
      </c>
      <c r="J366" s="1">
        <v>42</v>
      </c>
      <c r="M366" s="1">
        <v>8</v>
      </c>
      <c r="N366" s="1" t="s">
        <v>393</v>
      </c>
      <c r="R366" s="122">
        <v>66.666666666666671</v>
      </c>
      <c r="S366" s="122">
        <v>66.666666666666671</v>
      </c>
    </row>
    <row r="367" spans="1:19" x14ac:dyDescent="0.2">
      <c r="A367" s="1">
        <v>66</v>
      </c>
      <c r="B367" s="1" t="s">
        <v>42</v>
      </c>
      <c r="C367" s="1" t="s">
        <v>42</v>
      </c>
      <c r="D367" s="1" t="s">
        <v>387</v>
      </c>
      <c r="E367" s="1" t="s">
        <v>397</v>
      </c>
      <c r="G367" s="1" t="s">
        <v>391</v>
      </c>
      <c r="H367" s="2">
        <v>39622</v>
      </c>
      <c r="I367" s="1" t="s">
        <v>485</v>
      </c>
      <c r="J367" s="1">
        <v>42</v>
      </c>
      <c r="M367" s="1">
        <v>11</v>
      </c>
      <c r="N367" s="1" t="s">
        <v>96</v>
      </c>
      <c r="R367" s="122">
        <v>91.666666666666671</v>
      </c>
      <c r="S367" s="122">
        <v>91.666666666666671</v>
      </c>
    </row>
    <row r="368" spans="1:19" x14ac:dyDescent="0.2">
      <c r="A368" s="1">
        <v>35</v>
      </c>
      <c r="C368" s="1" t="s">
        <v>90</v>
      </c>
      <c r="D368" s="1" t="s">
        <v>143</v>
      </c>
      <c r="E368" s="1" t="s">
        <v>286</v>
      </c>
      <c r="H368" s="2">
        <v>39646</v>
      </c>
      <c r="I368" s="1" t="s">
        <v>485</v>
      </c>
      <c r="J368" s="1">
        <v>42</v>
      </c>
      <c r="M368" s="1">
        <v>11</v>
      </c>
      <c r="N368" s="1" t="s">
        <v>96</v>
      </c>
      <c r="R368" s="122">
        <v>91.666666666666671</v>
      </c>
      <c r="S368" s="122">
        <v>91.666666666666671</v>
      </c>
    </row>
    <row r="369" spans="1:19" x14ac:dyDescent="0.2">
      <c r="A369" s="1">
        <v>14</v>
      </c>
      <c r="C369" s="1" t="s">
        <v>207</v>
      </c>
      <c r="D369" s="1" t="s">
        <v>143</v>
      </c>
      <c r="E369" s="1" t="s">
        <v>209</v>
      </c>
      <c r="H369" s="2">
        <v>39663</v>
      </c>
      <c r="I369" s="1" t="s">
        <v>485</v>
      </c>
      <c r="J369" s="1">
        <v>42</v>
      </c>
      <c r="M369" s="1">
        <v>12</v>
      </c>
      <c r="N369" s="1" t="s">
        <v>96</v>
      </c>
      <c r="R369" s="122">
        <v>100</v>
      </c>
      <c r="S369" s="122">
        <v>100</v>
      </c>
    </row>
    <row r="370" spans="1:19" x14ac:dyDescent="0.2">
      <c r="A370" s="1">
        <v>6</v>
      </c>
      <c r="C370" s="1" t="s">
        <v>413</v>
      </c>
      <c r="D370" s="1" t="s">
        <v>143</v>
      </c>
      <c r="E370" s="1" t="s">
        <v>179</v>
      </c>
      <c r="H370" s="2">
        <v>39676</v>
      </c>
      <c r="I370" s="1" t="s">
        <v>485</v>
      </c>
      <c r="J370" s="1">
        <v>42</v>
      </c>
      <c r="M370" s="1">
        <v>10</v>
      </c>
      <c r="N370" s="1" t="s">
        <v>96</v>
      </c>
      <c r="R370" s="122">
        <v>83.333333333333329</v>
      </c>
      <c r="S370" s="122">
        <v>83.333333333333329</v>
      </c>
    </row>
    <row r="371" spans="1:19" x14ac:dyDescent="0.2">
      <c r="A371" s="1">
        <v>64</v>
      </c>
      <c r="B371" s="1" t="s">
        <v>42</v>
      </c>
      <c r="C371" s="1" t="s">
        <v>42</v>
      </c>
      <c r="D371" s="1" t="s">
        <v>387</v>
      </c>
      <c r="E371" s="1" t="s">
        <v>395</v>
      </c>
      <c r="G371" s="1" t="s">
        <v>390</v>
      </c>
      <c r="H371" s="2">
        <v>39695</v>
      </c>
      <c r="I371" s="1" t="s">
        <v>486</v>
      </c>
      <c r="J371" s="1">
        <v>43</v>
      </c>
      <c r="M371" s="1">
        <v>7</v>
      </c>
      <c r="N371" s="1" t="s">
        <v>97</v>
      </c>
      <c r="R371" s="122">
        <v>58.333333333333336</v>
      </c>
      <c r="S371" s="122">
        <v>58.333333333333336</v>
      </c>
    </row>
    <row r="372" spans="1:19" x14ac:dyDescent="0.2">
      <c r="A372" s="1">
        <v>67</v>
      </c>
      <c r="B372" s="1" t="s">
        <v>388</v>
      </c>
      <c r="C372" s="1" t="s">
        <v>388</v>
      </c>
      <c r="D372" s="1" t="s">
        <v>387</v>
      </c>
      <c r="E372" s="1" t="s">
        <v>398</v>
      </c>
      <c r="G372" s="1" t="s">
        <v>389</v>
      </c>
      <c r="H372" s="2">
        <v>39702</v>
      </c>
      <c r="I372" s="1" t="s">
        <v>486</v>
      </c>
      <c r="J372" s="1">
        <v>43</v>
      </c>
      <c r="M372" s="1">
        <v>8</v>
      </c>
      <c r="N372" s="1" t="s">
        <v>393</v>
      </c>
      <c r="R372" s="122">
        <v>66.666666666666671</v>
      </c>
      <c r="S372" s="122">
        <v>66.666666666666671</v>
      </c>
    </row>
    <row r="373" spans="1:19" x14ac:dyDescent="0.2">
      <c r="A373" s="1">
        <v>39</v>
      </c>
      <c r="C373" s="1" t="s">
        <v>414</v>
      </c>
      <c r="D373" s="1" t="s">
        <v>143</v>
      </c>
      <c r="E373" s="1" t="s">
        <v>304</v>
      </c>
      <c r="H373" s="2">
        <v>39709</v>
      </c>
      <c r="I373" s="1" t="s">
        <v>486</v>
      </c>
      <c r="J373" s="1">
        <v>43</v>
      </c>
      <c r="M373" s="1">
        <v>8</v>
      </c>
      <c r="N373" s="1" t="s">
        <v>393</v>
      </c>
      <c r="R373" s="122">
        <v>66.666666666666671</v>
      </c>
      <c r="S373" s="122">
        <v>66.666666666666671</v>
      </c>
    </row>
    <row r="374" spans="1:19" x14ac:dyDescent="0.2">
      <c r="A374" s="1">
        <v>40</v>
      </c>
      <c r="C374" s="1" t="s">
        <v>415</v>
      </c>
      <c r="D374" s="1" t="s">
        <v>143</v>
      </c>
      <c r="E374" s="1" t="s">
        <v>309</v>
      </c>
      <c r="H374" s="2">
        <v>39709</v>
      </c>
      <c r="I374" s="1" t="s">
        <v>486</v>
      </c>
      <c r="J374" s="1">
        <v>43</v>
      </c>
      <c r="M374" s="1">
        <v>11</v>
      </c>
      <c r="N374" s="1" t="s">
        <v>96</v>
      </c>
      <c r="R374" s="122">
        <v>91.666666666666671</v>
      </c>
      <c r="S374" s="122">
        <v>91.666666666666671</v>
      </c>
    </row>
    <row r="375" spans="1:19" x14ac:dyDescent="0.2">
      <c r="A375" s="1">
        <v>63</v>
      </c>
      <c r="B375" s="1" t="s">
        <v>385</v>
      </c>
      <c r="C375" s="1" t="s">
        <v>385</v>
      </c>
      <c r="D375" s="1" t="s">
        <v>387</v>
      </c>
      <c r="E375" s="1" t="s">
        <v>394</v>
      </c>
      <c r="G375" s="1" t="s">
        <v>386</v>
      </c>
      <c r="H375" s="2">
        <v>39712</v>
      </c>
      <c r="I375" s="1" t="s">
        <v>486</v>
      </c>
      <c r="J375" s="1">
        <v>43</v>
      </c>
      <c r="M375" s="1">
        <v>8</v>
      </c>
      <c r="N375" s="1" t="s">
        <v>393</v>
      </c>
      <c r="R375" s="122">
        <v>66.666666666666671</v>
      </c>
      <c r="S375" s="122">
        <v>66.666666666666671</v>
      </c>
    </row>
    <row r="376" spans="1:19" x14ac:dyDescent="0.2">
      <c r="A376" s="1">
        <v>27</v>
      </c>
      <c r="C376" s="1" t="s">
        <v>80</v>
      </c>
      <c r="D376" s="1" t="s">
        <v>143</v>
      </c>
      <c r="E376" s="1" t="s">
        <v>256</v>
      </c>
      <c r="H376" s="2">
        <v>39726</v>
      </c>
      <c r="I376" s="1" t="s">
        <v>486</v>
      </c>
      <c r="J376" s="1">
        <v>43</v>
      </c>
      <c r="M376" s="1">
        <v>6</v>
      </c>
      <c r="N376" s="1" t="s">
        <v>97</v>
      </c>
      <c r="R376" s="122">
        <v>50</v>
      </c>
      <c r="S376" s="122">
        <v>50</v>
      </c>
    </row>
    <row r="377" spans="1:19" x14ac:dyDescent="0.2">
      <c r="A377" s="1">
        <v>33</v>
      </c>
      <c r="C377" s="1" t="s">
        <v>349</v>
      </c>
      <c r="D377" s="1" t="s">
        <v>143</v>
      </c>
      <c r="E377" s="1" t="s">
        <v>275</v>
      </c>
      <c r="H377" s="2">
        <v>39726</v>
      </c>
      <c r="I377" s="1" t="s">
        <v>486</v>
      </c>
      <c r="J377" s="1">
        <v>43</v>
      </c>
      <c r="M377" s="1">
        <v>11</v>
      </c>
      <c r="N377" s="1" t="s">
        <v>96</v>
      </c>
      <c r="R377" s="122">
        <v>91.666666666666671</v>
      </c>
      <c r="S377" s="122">
        <v>91.666666666666671</v>
      </c>
    </row>
    <row r="378" spans="1:19" x14ac:dyDescent="0.2">
      <c r="A378" s="1">
        <v>65</v>
      </c>
      <c r="B378" s="1" t="s">
        <v>42</v>
      </c>
      <c r="C378" s="1" t="s">
        <v>42</v>
      </c>
      <c r="D378" s="1" t="s">
        <v>387</v>
      </c>
      <c r="E378" s="1" t="s">
        <v>396</v>
      </c>
      <c r="G378" s="1" t="s">
        <v>392</v>
      </c>
      <c r="H378" s="2">
        <v>39727</v>
      </c>
      <c r="I378" s="1" t="s">
        <v>486</v>
      </c>
      <c r="J378" s="1">
        <v>43</v>
      </c>
      <c r="M378" s="1">
        <v>9</v>
      </c>
      <c r="N378" s="1" t="s">
        <v>96</v>
      </c>
      <c r="R378" s="122">
        <v>75</v>
      </c>
      <c r="S378" s="122">
        <v>75</v>
      </c>
    </row>
    <row r="379" spans="1:19" x14ac:dyDescent="0.2">
      <c r="A379" s="1">
        <v>66</v>
      </c>
      <c r="B379" s="1" t="s">
        <v>42</v>
      </c>
      <c r="C379" s="1" t="s">
        <v>42</v>
      </c>
      <c r="D379" s="1" t="s">
        <v>387</v>
      </c>
      <c r="E379" s="1" t="s">
        <v>397</v>
      </c>
      <c r="G379" s="1" t="s">
        <v>391</v>
      </c>
      <c r="H379" s="2">
        <v>39731</v>
      </c>
      <c r="I379" s="1" t="s">
        <v>486</v>
      </c>
      <c r="J379" s="1">
        <v>43</v>
      </c>
      <c r="M379" s="1">
        <v>6</v>
      </c>
      <c r="N379" s="1" t="s">
        <v>97</v>
      </c>
      <c r="R379" s="122">
        <v>50</v>
      </c>
      <c r="S379" s="122">
        <v>50</v>
      </c>
    </row>
    <row r="380" spans="1:19" x14ac:dyDescent="0.2">
      <c r="A380" s="1">
        <v>3</v>
      </c>
      <c r="C380" s="1" t="s">
        <v>74</v>
      </c>
      <c r="D380" s="1" t="s">
        <v>143</v>
      </c>
      <c r="E380" s="1" t="s">
        <v>170</v>
      </c>
      <c r="H380" s="2">
        <v>39733</v>
      </c>
      <c r="I380" s="1" t="s">
        <v>486</v>
      </c>
      <c r="J380" s="1">
        <v>43</v>
      </c>
      <c r="M380" s="1">
        <v>11</v>
      </c>
      <c r="N380" s="1" t="s">
        <v>96</v>
      </c>
      <c r="R380" s="122">
        <v>91.666666666666671</v>
      </c>
      <c r="S380" s="122">
        <v>91.666666666666671</v>
      </c>
    </row>
    <row r="381" spans="1:19" x14ac:dyDescent="0.2">
      <c r="A381" s="1">
        <v>13</v>
      </c>
      <c r="C381" s="1" t="s">
        <v>57</v>
      </c>
      <c r="D381" s="1" t="s">
        <v>143</v>
      </c>
      <c r="E381" s="1" t="s">
        <v>204</v>
      </c>
      <c r="H381" s="2">
        <v>39740</v>
      </c>
      <c r="I381" s="1" t="s">
        <v>486</v>
      </c>
      <c r="J381" s="1">
        <v>43</v>
      </c>
      <c r="M381" s="1">
        <v>7</v>
      </c>
      <c r="N381" s="1" t="s">
        <v>97</v>
      </c>
      <c r="R381" s="122">
        <v>58.333333333333336</v>
      </c>
      <c r="S381" s="122">
        <v>58.333333333333336</v>
      </c>
    </row>
    <row r="382" spans="1:19" x14ac:dyDescent="0.2">
      <c r="A382" s="1">
        <v>17</v>
      </c>
      <c r="C382" s="1" t="s">
        <v>67</v>
      </c>
      <c r="D382" s="1" t="s">
        <v>143</v>
      </c>
      <c r="E382" s="1" t="s">
        <v>223</v>
      </c>
      <c r="H382" s="2">
        <v>39742</v>
      </c>
      <c r="I382" s="1" t="s">
        <v>486</v>
      </c>
      <c r="J382" s="1">
        <v>43</v>
      </c>
      <c r="M382" s="1">
        <v>8</v>
      </c>
      <c r="N382" s="1" t="s">
        <v>393</v>
      </c>
      <c r="R382" s="122">
        <v>66.666666666666671</v>
      </c>
      <c r="S382" s="122">
        <v>66.666666666666671</v>
      </c>
    </row>
    <row r="383" spans="1:19" x14ac:dyDescent="0.2">
      <c r="A383" s="1">
        <v>10</v>
      </c>
      <c r="C383" s="1" t="s">
        <v>412</v>
      </c>
      <c r="D383" s="1" t="s">
        <v>143</v>
      </c>
      <c r="E383" s="1" t="s">
        <v>190</v>
      </c>
      <c r="H383" s="2">
        <v>39767</v>
      </c>
      <c r="I383" s="1" t="s">
        <v>486</v>
      </c>
      <c r="J383" s="1">
        <v>43</v>
      </c>
      <c r="M383" s="1">
        <v>8</v>
      </c>
      <c r="N383" s="1" t="s">
        <v>393</v>
      </c>
      <c r="R383" s="122">
        <v>66.666666666666671</v>
      </c>
      <c r="S383" s="122">
        <v>66.666666666666671</v>
      </c>
    </row>
    <row r="384" spans="1:19" x14ac:dyDescent="0.2">
      <c r="A384" s="1">
        <v>66</v>
      </c>
      <c r="B384" s="1" t="s">
        <v>42</v>
      </c>
      <c r="C384" s="1" t="s">
        <v>42</v>
      </c>
      <c r="D384" s="1" t="s">
        <v>387</v>
      </c>
      <c r="E384" s="1" t="s">
        <v>397</v>
      </c>
      <c r="G384" s="1" t="s">
        <v>391</v>
      </c>
      <c r="H384" s="2">
        <v>39788</v>
      </c>
      <c r="I384" s="1" t="s">
        <v>487</v>
      </c>
      <c r="J384" s="1">
        <v>44</v>
      </c>
      <c r="M384" s="1">
        <v>8</v>
      </c>
      <c r="N384" s="1" t="s">
        <v>393</v>
      </c>
      <c r="R384" s="122">
        <v>66.666666666666671</v>
      </c>
      <c r="S384" s="122">
        <v>66.666666666666671</v>
      </c>
    </row>
    <row r="385" spans="1:19" x14ac:dyDescent="0.2">
      <c r="A385" s="1">
        <v>63</v>
      </c>
      <c r="B385" s="1" t="s">
        <v>385</v>
      </c>
      <c r="C385" s="1" t="s">
        <v>385</v>
      </c>
      <c r="D385" s="1" t="s">
        <v>387</v>
      </c>
      <c r="E385" s="1" t="s">
        <v>394</v>
      </c>
      <c r="G385" s="1" t="s">
        <v>386</v>
      </c>
      <c r="H385" s="2">
        <v>39802</v>
      </c>
      <c r="I385" s="1" t="s">
        <v>487</v>
      </c>
      <c r="J385" s="1">
        <v>44</v>
      </c>
      <c r="M385" s="1">
        <v>9</v>
      </c>
      <c r="N385" s="1" t="s">
        <v>96</v>
      </c>
      <c r="R385" s="122">
        <v>75</v>
      </c>
      <c r="S385" s="122">
        <v>75</v>
      </c>
    </row>
    <row r="386" spans="1:19" x14ac:dyDescent="0.2">
      <c r="A386" s="1">
        <v>67</v>
      </c>
      <c r="B386" s="1" t="s">
        <v>388</v>
      </c>
      <c r="C386" s="1" t="s">
        <v>388</v>
      </c>
      <c r="D386" s="1" t="s">
        <v>387</v>
      </c>
      <c r="E386" s="1" t="s">
        <v>398</v>
      </c>
      <c r="G386" s="1" t="s">
        <v>389</v>
      </c>
      <c r="H386" s="2">
        <v>39811</v>
      </c>
      <c r="I386" s="1" t="s">
        <v>487</v>
      </c>
      <c r="J386" s="1">
        <v>44</v>
      </c>
      <c r="M386" s="1">
        <v>7</v>
      </c>
      <c r="N386" s="1" t="s">
        <v>97</v>
      </c>
      <c r="R386" s="122">
        <v>58.333333333333336</v>
      </c>
      <c r="S386" s="122">
        <v>58.333333333333336</v>
      </c>
    </row>
    <row r="387" spans="1:19" x14ac:dyDescent="0.2">
      <c r="A387" s="1">
        <v>64</v>
      </c>
      <c r="B387" s="1" t="s">
        <v>42</v>
      </c>
      <c r="C387" s="1" t="s">
        <v>42</v>
      </c>
      <c r="D387" s="1" t="s">
        <v>387</v>
      </c>
      <c r="E387" s="1" t="s">
        <v>395</v>
      </c>
      <c r="G387" s="1" t="s">
        <v>390</v>
      </c>
      <c r="H387" s="2">
        <v>39460</v>
      </c>
      <c r="I387" s="1" t="s">
        <v>487</v>
      </c>
      <c r="J387" s="1">
        <v>44</v>
      </c>
      <c r="M387" s="1">
        <v>9</v>
      </c>
      <c r="N387" s="1" t="s">
        <v>96</v>
      </c>
      <c r="R387" s="122">
        <v>75</v>
      </c>
      <c r="S387" s="122">
        <v>75</v>
      </c>
    </row>
    <row r="388" spans="1:19" x14ac:dyDescent="0.2">
      <c r="A388" s="1">
        <v>64</v>
      </c>
      <c r="B388" s="1" t="s">
        <v>42</v>
      </c>
      <c r="C388" s="1" t="s">
        <v>42</v>
      </c>
      <c r="D388" s="1" t="s">
        <v>387</v>
      </c>
      <c r="E388" s="1" t="s">
        <v>395</v>
      </c>
      <c r="G388" s="1" t="s">
        <v>390</v>
      </c>
      <c r="H388" s="2">
        <v>39460</v>
      </c>
      <c r="I388" s="1" t="s">
        <v>487</v>
      </c>
      <c r="J388" s="1">
        <v>44</v>
      </c>
      <c r="M388" s="1">
        <v>9</v>
      </c>
      <c r="N388" s="1" t="s">
        <v>96</v>
      </c>
      <c r="R388" s="122">
        <v>75</v>
      </c>
      <c r="S388" s="122">
        <v>75</v>
      </c>
    </row>
    <row r="389" spans="1:19" x14ac:dyDescent="0.2">
      <c r="A389" s="1">
        <v>38</v>
      </c>
      <c r="C389" s="1" t="s">
        <v>411</v>
      </c>
      <c r="D389" s="1" t="s">
        <v>143</v>
      </c>
      <c r="E389" s="1" t="s">
        <v>298</v>
      </c>
      <c r="H389" s="2">
        <v>39907</v>
      </c>
      <c r="I389" s="1" t="s">
        <v>488</v>
      </c>
      <c r="J389" s="1">
        <v>45</v>
      </c>
      <c r="M389" s="1">
        <v>7</v>
      </c>
      <c r="N389" s="1" t="s">
        <v>97</v>
      </c>
      <c r="R389" s="122">
        <v>58.333333333333336</v>
      </c>
      <c r="S389" s="122">
        <v>58.333333333333336</v>
      </c>
    </row>
    <row r="390" spans="1:19" x14ac:dyDescent="0.2">
      <c r="A390" s="1">
        <v>14</v>
      </c>
      <c r="C390" s="1" t="s">
        <v>207</v>
      </c>
      <c r="D390" s="1" t="s">
        <v>143</v>
      </c>
      <c r="E390" s="1" t="s">
        <v>209</v>
      </c>
      <c r="H390" s="2">
        <v>39922</v>
      </c>
      <c r="I390" s="1" t="s">
        <v>488</v>
      </c>
      <c r="J390" s="1">
        <v>45</v>
      </c>
      <c r="M390" s="1">
        <v>12</v>
      </c>
      <c r="N390" s="1" t="s">
        <v>96</v>
      </c>
      <c r="R390" s="122">
        <v>100</v>
      </c>
      <c r="S390" s="122">
        <v>100</v>
      </c>
    </row>
    <row r="391" spans="1:19" x14ac:dyDescent="0.2">
      <c r="A391" s="1">
        <v>17</v>
      </c>
      <c r="C391" s="1" t="s">
        <v>67</v>
      </c>
      <c r="D391" s="1" t="s">
        <v>143</v>
      </c>
      <c r="E391" s="1" t="s">
        <v>223</v>
      </c>
      <c r="H391" s="2">
        <v>39931</v>
      </c>
      <c r="I391" s="1" t="s">
        <v>488</v>
      </c>
      <c r="J391" s="1">
        <v>45</v>
      </c>
      <c r="M391" s="1">
        <v>10</v>
      </c>
      <c r="N391" s="1" t="s">
        <v>96</v>
      </c>
      <c r="R391" s="122">
        <v>83.333333333333329</v>
      </c>
      <c r="S391" s="122">
        <v>83.333333333333329</v>
      </c>
    </row>
    <row r="392" spans="1:19" x14ac:dyDescent="0.2">
      <c r="A392" s="1">
        <v>33</v>
      </c>
      <c r="C392" s="1" t="s">
        <v>349</v>
      </c>
      <c r="D392" s="1" t="s">
        <v>143</v>
      </c>
      <c r="E392" s="1" t="s">
        <v>275</v>
      </c>
      <c r="H392" s="2">
        <v>39936</v>
      </c>
      <c r="I392" s="1" t="s">
        <v>488</v>
      </c>
      <c r="J392" s="1">
        <v>45</v>
      </c>
      <c r="M392" s="1">
        <v>8</v>
      </c>
      <c r="N392" s="1" t="s">
        <v>393</v>
      </c>
      <c r="R392" s="122">
        <v>66.666666666666671</v>
      </c>
      <c r="S392" s="122">
        <v>66.666666666666671</v>
      </c>
    </row>
    <row r="393" spans="1:19" x14ac:dyDescent="0.2">
      <c r="A393" s="1">
        <v>10</v>
      </c>
      <c r="C393" s="1" t="s">
        <v>412</v>
      </c>
      <c r="D393" s="1" t="s">
        <v>143</v>
      </c>
      <c r="E393" s="1" t="s">
        <v>190</v>
      </c>
      <c r="H393" s="2">
        <v>39943</v>
      </c>
      <c r="I393" s="1" t="s">
        <v>488</v>
      </c>
      <c r="J393" s="1">
        <v>45</v>
      </c>
      <c r="M393" s="1">
        <v>9</v>
      </c>
      <c r="N393" s="1" t="s">
        <v>96</v>
      </c>
      <c r="R393" s="122">
        <v>75</v>
      </c>
      <c r="S393" s="122">
        <v>75</v>
      </c>
    </row>
    <row r="394" spans="1:19" x14ac:dyDescent="0.2">
      <c r="A394" s="1">
        <v>14</v>
      </c>
      <c r="C394" s="1" t="s">
        <v>207</v>
      </c>
      <c r="D394" s="1" t="s">
        <v>143</v>
      </c>
      <c r="E394" s="1" t="s">
        <v>209</v>
      </c>
      <c r="H394" s="2">
        <v>39991</v>
      </c>
      <c r="I394" s="1" t="s">
        <v>489</v>
      </c>
      <c r="J394" s="1">
        <v>46</v>
      </c>
      <c r="M394" s="1">
        <v>9</v>
      </c>
      <c r="N394" s="1" t="s">
        <v>96</v>
      </c>
      <c r="R394" s="122">
        <v>75</v>
      </c>
      <c r="S394" s="122">
        <v>75</v>
      </c>
    </row>
    <row r="395" spans="1:19" x14ac:dyDescent="0.2">
      <c r="A395" s="1">
        <v>39</v>
      </c>
      <c r="C395" s="1" t="s">
        <v>414</v>
      </c>
      <c r="D395" s="1" t="s">
        <v>143</v>
      </c>
      <c r="E395" s="1" t="s">
        <v>304</v>
      </c>
      <c r="H395" s="2">
        <v>40002</v>
      </c>
      <c r="I395" s="1" t="s">
        <v>489</v>
      </c>
      <c r="J395" s="1">
        <v>46</v>
      </c>
      <c r="M395" s="1">
        <v>5</v>
      </c>
      <c r="N395" s="1" t="s">
        <v>97</v>
      </c>
      <c r="R395" s="122">
        <v>41.666666666666664</v>
      </c>
      <c r="S395" s="122">
        <v>41.666666666666664</v>
      </c>
    </row>
    <row r="396" spans="1:19" x14ac:dyDescent="0.2">
      <c r="A396" s="1">
        <v>40</v>
      </c>
      <c r="C396" s="1" t="s">
        <v>415</v>
      </c>
      <c r="D396" s="1" t="s">
        <v>143</v>
      </c>
      <c r="E396" s="1" t="s">
        <v>309</v>
      </c>
      <c r="H396" s="2">
        <v>40003</v>
      </c>
      <c r="I396" s="1" t="s">
        <v>489</v>
      </c>
      <c r="J396" s="1">
        <v>46</v>
      </c>
      <c r="M396" s="1">
        <v>11</v>
      </c>
      <c r="N396" s="1" t="s">
        <v>96</v>
      </c>
      <c r="R396" s="122">
        <v>91.666666666666671</v>
      </c>
      <c r="S396" s="122">
        <v>91.666666666666671</v>
      </c>
    </row>
    <row r="397" spans="1:19" x14ac:dyDescent="0.2">
      <c r="A397" s="1">
        <v>38</v>
      </c>
      <c r="C397" s="1" t="s">
        <v>411</v>
      </c>
      <c r="D397" s="1" t="s">
        <v>143</v>
      </c>
      <c r="E397" s="1" t="s">
        <v>298</v>
      </c>
      <c r="H397" s="2">
        <v>40005</v>
      </c>
      <c r="I397" s="1" t="s">
        <v>489</v>
      </c>
      <c r="J397" s="1">
        <v>46</v>
      </c>
      <c r="M397" s="1">
        <v>8</v>
      </c>
      <c r="N397" s="1" t="s">
        <v>393</v>
      </c>
      <c r="R397" s="122">
        <v>66.666666666666671</v>
      </c>
      <c r="S397" s="122">
        <v>66.666666666666671</v>
      </c>
    </row>
    <row r="398" spans="1:19" x14ac:dyDescent="0.2">
      <c r="A398" s="1">
        <v>27</v>
      </c>
      <c r="C398" s="1" t="s">
        <v>80</v>
      </c>
      <c r="D398" s="1" t="s">
        <v>143</v>
      </c>
      <c r="E398" s="1" t="s">
        <v>256</v>
      </c>
      <c r="H398" s="2">
        <v>40006</v>
      </c>
      <c r="I398" s="1" t="s">
        <v>489</v>
      </c>
      <c r="J398" s="1">
        <v>46</v>
      </c>
      <c r="M398" s="1">
        <v>7</v>
      </c>
      <c r="N398" s="1" t="s">
        <v>97</v>
      </c>
      <c r="R398" s="122">
        <v>58.333333333333336</v>
      </c>
      <c r="S398" s="122">
        <v>58.333333333333336</v>
      </c>
    </row>
    <row r="399" spans="1:19" x14ac:dyDescent="0.2">
      <c r="A399" s="1">
        <v>10</v>
      </c>
      <c r="C399" s="1" t="s">
        <v>412</v>
      </c>
      <c r="D399" s="1" t="s">
        <v>143</v>
      </c>
      <c r="E399" s="1" t="s">
        <v>190</v>
      </c>
      <c r="H399" s="2">
        <v>40006</v>
      </c>
      <c r="I399" s="1" t="s">
        <v>489</v>
      </c>
      <c r="J399" s="1">
        <v>46</v>
      </c>
      <c r="M399" s="1">
        <v>8</v>
      </c>
      <c r="N399" s="1" t="s">
        <v>393</v>
      </c>
      <c r="R399" s="122">
        <v>66.666666666666671</v>
      </c>
      <c r="S399" s="122">
        <v>66.666666666666671</v>
      </c>
    </row>
    <row r="400" spans="1:19" x14ac:dyDescent="0.2">
      <c r="A400" s="1">
        <v>17</v>
      </c>
      <c r="C400" s="1" t="s">
        <v>67</v>
      </c>
      <c r="D400" s="1" t="s">
        <v>143</v>
      </c>
      <c r="E400" s="1" t="s">
        <v>223</v>
      </c>
      <c r="H400" s="2">
        <v>40009</v>
      </c>
      <c r="I400" s="1" t="s">
        <v>489</v>
      </c>
      <c r="J400" s="1">
        <v>46</v>
      </c>
      <c r="M400" s="1">
        <v>9</v>
      </c>
      <c r="N400" s="1" t="s">
        <v>96</v>
      </c>
      <c r="R400" s="122">
        <v>75</v>
      </c>
      <c r="S400" s="122">
        <v>75</v>
      </c>
    </row>
    <row r="401" spans="1:19" x14ac:dyDescent="0.2">
      <c r="A401" s="1">
        <v>3</v>
      </c>
      <c r="C401" s="1" t="s">
        <v>74</v>
      </c>
      <c r="D401" s="1" t="s">
        <v>143</v>
      </c>
      <c r="E401" s="1" t="s">
        <v>170</v>
      </c>
      <c r="H401" s="2">
        <v>40014</v>
      </c>
      <c r="I401" s="1" t="s">
        <v>489</v>
      </c>
      <c r="J401" s="1">
        <v>46</v>
      </c>
      <c r="M401" s="1">
        <v>8</v>
      </c>
      <c r="N401" s="1" t="s">
        <v>393</v>
      </c>
      <c r="R401" s="122">
        <v>66.666666666666671</v>
      </c>
      <c r="S401" s="122">
        <v>66.666666666666671</v>
      </c>
    </row>
    <row r="402" spans="1:19" x14ac:dyDescent="0.2">
      <c r="A402" s="1">
        <v>34</v>
      </c>
      <c r="C402" s="1" t="s">
        <v>88</v>
      </c>
      <c r="D402" s="1" t="s">
        <v>143</v>
      </c>
      <c r="E402" s="1" t="s">
        <v>282</v>
      </c>
      <c r="H402" s="2">
        <v>40019</v>
      </c>
      <c r="I402" s="1" t="s">
        <v>489</v>
      </c>
      <c r="J402" s="1">
        <v>46</v>
      </c>
      <c r="M402" s="1">
        <v>9</v>
      </c>
      <c r="N402" s="1" t="s">
        <v>96</v>
      </c>
      <c r="R402" s="122">
        <v>75</v>
      </c>
      <c r="S402" s="122">
        <v>75</v>
      </c>
    </row>
    <row r="403" spans="1:19" x14ac:dyDescent="0.2">
      <c r="A403" s="1">
        <v>35</v>
      </c>
      <c r="C403" s="1" t="s">
        <v>90</v>
      </c>
      <c r="D403" s="1" t="s">
        <v>143</v>
      </c>
      <c r="E403" s="1" t="s">
        <v>286</v>
      </c>
      <c r="H403" s="2">
        <v>40023</v>
      </c>
      <c r="I403" s="1" t="s">
        <v>489</v>
      </c>
      <c r="J403" s="1">
        <v>46</v>
      </c>
      <c r="M403" s="1">
        <v>11</v>
      </c>
      <c r="N403" s="1" t="s">
        <v>96</v>
      </c>
      <c r="R403" s="122">
        <v>91.666666666666671</v>
      </c>
      <c r="S403" s="122">
        <v>91.666666666666671</v>
      </c>
    </row>
    <row r="404" spans="1:19" x14ac:dyDescent="0.2">
      <c r="A404" s="1">
        <v>14</v>
      </c>
      <c r="C404" s="1" t="s">
        <v>207</v>
      </c>
      <c r="D404" s="1" t="s">
        <v>143</v>
      </c>
      <c r="E404" s="1" t="s">
        <v>209</v>
      </c>
      <c r="H404" s="2">
        <v>40075</v>
      </c>
      <c r="I404" s="1" t="s">
        <v>490</v>
      </c>
      <c r="J404" s="1">
        <v>47</v>
      </c>
      <c r="M404" s="1">
        <v>12</v>
      </c>
      <c r="N404" s="1" t="s">
        <v>96</v>
      </c>
      <c r="R404" s="122">
        <v>100</v>
      </c>
      <c r="S404" s="122">
        <v>100</v>
      </c>
    </row>
    <row r="405" spans="1:19" x14ac:dyDescent="0.2">
      <c r="A405" s="1">
        <v>38</v>
      </c>
      <c r="C405" s="1" t="s">
        <v>411</v>
      </c>
      <c r="D405" s="1" t="s">
        <v>143</v>
      </c>
      <c r="E405" s="1" t="s">
        <v>298</v>
      </c>
      <c r="H405" s="2">
        <v>40076</v>
      </c>
      <c r="I405" s="1" t="s">
        <v>490</v>
      </c>
      <c r="J405" s="1">
        <v>47</v>
      </c>
      <c r="M405" s="1">
        <v>7</v>
      </c>
      <c r="N405" s="1" t="s">
        <v>97</v>
      </c>
      <c r="R405" s="122">
        <v>58.333333333333336</v>
      </c>
      <c r="S405" s="122">
        <v>58.333333333333336</v>
      </c>
    </row>
    <row r="406" spans="1:19" x14ac:dyDescent="0.2">
      <c r="A406" s="1">
        <v>34</v>
      </c>
      <c r="C406" s="1" t="s">
        <v>88</v>
      </c>
      <c r="D406" s="1" t="s">
        <v>143</v>
      </c>
      <c r="E406" s="1" t="s">
        <v>282</v>
      </c>
      <c r="H406" s="2">
        <v>40090</v>
      </c>
      <c r="I406" s="1" t="s">
        <v>490</v>
      </c>
      <c r="J406" s="1">
        <v>47</v>
      </c>
      <c r="M406" s="1">
        <v>9</v>
      </c>
      <c r="N406" s="1" t="s">
        <v>96</v>
      </c>
      <c r="R406" s="122">
        <v>75</v>
      </c>
      <c r="S406" s="122">
        <v>75</v>
      </c>
    </row>
    <row r="407" spans="1:19" x14ac:dyDescent="0.2">
      <c r="A407" s="1">
        <v>17</v>
      </c>
      <c r="C407" s="1" t="s">
        <v>67</v>
      </c>
      <c r="D407" s="1" t="s">
        <v>143</v>
      </c>
      <c r="E407" s="1" t="s">
        <v>223</v>
      </c>
      <c r="H407" s="2">
        <v>40093</v>
      </c>
      <c r="I407" s="1" t="s">
        <v>490</v>
      </c>
      <c r="J407" s="1">
        <v>47</v>
      </c>
      <c r="M407" s="1">
        <v>10</v>
      </c>
      <c r="N407" s="1" t="s">
        <v>96</v>
      </c>
      <c r="R407" s="122">
        <v>83.333333333333329</v>
      </c>
      <c r="S407" s="122">
        <v>83.333333333333329</v>
      </c>
    </row>
    <row r="408" spans="1:19" x14ac:dyDescent="0.2">
      <c r="A408" s="1">
        <v>33</v>
      </c>
      <c r="C408" s="1" t="s">
        <v>349</v>
      </c>
      <c r="D408" s="1" t="s">
        <v>143</v>
      </c>
      <c r="E408" s="1" t="s">
        <v>275</v>
      </c>
      <c r="H408" s="2">
        <v>40104</v>
      </c>
      <c r="I408" s="1" t="s">
        <v>490</v>
      </c>
      <c r="J408" s="1">
        <v>47</v>
      </c>
      <c r="M408" s="1">
        <v>11</v>
      </c>
      <c r="N408" s="1" t="s">
        <v>96</v>
      </c>
      <c r="R408" s="122">
        <v>91.666666666666671</v>
      </c>
      <c r="S408" s="122">
        <v>91.666666666666671</v>
      </c>
    </row>
    <row r="409" spans="1:19" x14ac:dyDescent="0.2">
      <c r="A409" s="1">
        <v>13</v>
      </c>
      <c r="C409" s="1" t="s">
        <v>57</v>
      </c>
      <c r="D409" s="1" t="s">
        <v>143</v>
      </c>
      <c r="E409" s="1" t="s">
        <v>204</v>
      </c>
      <c r="H409" s="2">
        <v>40111</v>
      </c>
      <c r="I409" s="1" t="s">
        <v>490</v>
      </c>
      <c r="J409" s="1">
        <v>47</v>
      </c>
      <c r="M409" s="1">
        <v>9</v>
      </c>
      <c r="N409" s="1" t="s">
        <v>96</v>
      </c>
      <c r="R409" s="122">
        <v>75</v>
      </c>
      <c r="S409" s="122">
        <v>75</v>
      </c>
    </row>
    <row r="410" spans="1:19" x14ac:dyDescent="0.2">
      <c r="A410" s="1">
        <v>42</v>
      </c>
      <c r="C410" s="1" t="s">
        <v>318</v>
      </c>
      <c r="D410" s="1" t="s">
        <v>143</v>
      </c>
      <c r="E410" s="1" t="s">
        <v>320</v>
      </c>
      <c r="H410" s="2">
        <v>40117</v>
      </c>
      <c r="I410" s="1" t="s">
        <v>490</v>
      </c>
      <c r="J410" s="1">
        <v>47</v>
      </c>
      <c r="M410" s="1">
        <v>2</v>
      </c>
      <c r="N410" s="1" t="s">
        <v>97</v>
      </c>
      <c r="R410" s="122">
        <v>16.666666666666668</v>
      </c>
      <c r="S410" s="122">
        <v>16.666666666666668</v>
      </c>
    </row>
    <row r="411" spans="1:19" x14ac:dyDescent="0.2">
      <c r="A411" s="1">
        <v>35</v>
      </c>
      <c r="C411" s="1" t="s">
        <v>90</v>
      </c>
      <c r="D411" s="1" t="s">
        <v>143</v>
      </c>
      <c r="E411" s="1" t="s">
        <v>286</v>
      </c>
      <c r="H411" s="2">
        <v>40257</v>
      </c>
      <c r="I411" s="1" t="s">
        <v>491</v>
      </c>
      <c r="J411" s="1">
        <v>48</v>
      </c>
      <c r="M411" s="1">
        <v>7</v>
      </c>
      <c r="N411" s="1" t="s">
        <v>97</v>
      </c>
      <c r="R411" s="122">
        <v>58.333333333333336</v>
      </c>
      <c r="S411" s="122">
        <v>58.333333333333336</v>
      </c>
    </row>
    <row r="412" spans="1:19" x14ac:dyDescent="0.2">
      <c r="A412" s="1">
        <v>34</v>
      </c>
      <c r="C412" s="1" t="s">
        <v>88</v>
      </c>
      <c r="D412" s="1" t="s">
        <v>143</v>
      </c>
      <c r="E412" s="1" t="s">
        <v>282</v>
      </c>
      <c r="H412" s="2">
        <v>40257</v>
      </c>
      <c r="I412" s="1" t="s">
        <v>491</v>
      </c>
      <c r="J412" s="1">
        <v>48</v>
      </c>
      <c r="M412" s="1">
        <v>10</v>
      </c>
      <c r="N412" s="1" t="s">
        <v>96</v>
      </c>
      <c r="R412" s="122">
        <v>83.333333333333329</v>
      </c>
      <c r="S412" s="122">
        <v>83.333333333333329</v>
      </c>
    </row>
    <row r="413" spans="1:19" x14ac:dyDescent="0.2">
      <c r="A413" s="1">
        <v>44</v>
      </c>
      <c r="C413" s="1" t="s">
        <v>331</v>
      </c>
      <c r="D413" s="1" t="s">
        <v>143</v>
      </c>
      <c r="E413" s="1" t="s">
        <v>332</v>
      </c>
      <c r="H413" s="2">
        <v>40258</v>
      </c>
      <c r="I413" s="1" t="s">
        <v>491</v>
      </c>
      <c r="J413" s="1">
        <v>48</v>
      </c>
      <c r="M413" s="1">
        <v>5</v>
      </c>
      <c r="N413" s="1" t="s">
        <v>97</v>
      </c>
      <c r="R413" s="122">
        <v>41.666666666666664</v>
      </c>
      <c r="S413" s="122">
        <v>41.666666666666664</v>
      </c>
    </row>
    <row r="414" spans="1:19" x14ac:dyDescent="0.2">
      <c r="A414" s="1">
        <v>39</v>
      </c>
      <c r="C414" s="1" t="s">
        <v>414</v>
      </c>
      <c r="D414" s="1" t="s">
        <v>143</v>
      </c>
      <c r="E414" s="1" t="s">
        <v>304</v>
      </c>
      <c r="H414" s="2">
        <v>40264</v>
      </c>
      <c r="I414" s="1" t="s">
        <v>491</v>
      </c>
      <c r="J414" s="1">
        <v>48</v>
      </c>
      <c r="M414" s="1">
        <v>4</v>
      </c>
      <c r="N414" s="1" t="s">
        <v>97</v>
      </c>
      <c r="R414" s="122">
        <v>33.333333333333336</v>
      </c>
      <c r="S414" s="122">
        <v>33.333333333333336</v>
      </c>
    </row>
    <row r="415" spans="1:19" x14ac:dyDescent="0.2">
      <c r="A415" s="1">
        <v>40</v>
      </c>
      <c r="C415" s="1" t="s">
        <v>415</v>
      </c>
      <c r="D415" s="1" t="s">
        <v>143</v>
      </c>
      <c r="E415" s="1" t="s">
        <v>309</v>
      </c>
      <c r="H415" s="2">
        <v>40264</v>
      </c>
      <c r="I415" s="1" t="s">
        <v>491</v>
      </c>
      <c r="J415" s="1">
        <v>48</v>
      </c>
      <c r="M415" s="1">
        <v>9</v>
      </c>
      <c r="N415" s="1" t="s">
        <v>96</v>
      </c>
      <c r="R415" s="122">
        <v>75</v>
      </c>
      <c r="S415" s="122">
        <v>75</v>
      </c>
    </row>
    <row r="416" spans="1:19" x14ac:dyDescent="0.2">
      <c r="A416" s="1">
        <v>41</v>
      </c>
      <c r="C416" s="1" t="s">
        <v>42</v>
      </c>
      <c r="D416" s="1" t="s">
        <v>143</v>
      </c>
      <c r="E416" s="1" t="s">
        <v>313</v>
      </c>
      <c r="H416" s="2">
        <v>40278</v>
      </c>
      <c r="I416" s="1" t="s">
        <v>491</v>
      </c>
      <c r="J416" s="1">
        <v>48</v>
      </c>
      <c r="M416" s="1">
        <v>6</v>
      </c>
      <c r="N416" s="1" t="s">
        <v>97</v>
      </c>
      <c r="R416" s="122">
        <v>50</v>
      </c>
      <c r="S416" s="122">
        <v>50</v>
      </c>
    </row>
    <row r="417" spans="1:19" x14ac:dyDescent="0.2">
      <c r="A417" s="1">
        <v>10</v>
      </c>
      <c r="C417" s="1" t="s">
        <v>412</v>
      </c>
      <c r="D417" s="1" t="s">
        <v>143</v>
      </c>
      <c r="E417" s="1" t="s">
        <v>190</v>
      </c>
      <c r="H417" s="2">
        <v>40279</v>
      </c>
      <c r="I417" s="1" t="s">
        <v>491</v>
      </c>
      <c r="J417" s="1">
        <v>48</v>
      </c>
      <c r="M417" s="1">
        <v>8</v>
      </c>
      <c r="N417" s="1" t="s">
        <v>393</v>
      </c>
      <c r="R417" s="122">
        <v>66.666666666666671</v>
      </c>
      <c r="S417" s="122">
        <v>66.666666666666671</v>
      </c>
    </row>
    <row r="418" spans="1:19" x14ac:dyDescent="0.2">
      <c r="A418" s="1">
        <v>67</v>
      </c>
      <c r="B418" s="1" t="s">
        <v>388</v>
      </c>
      <c r="C418" s="1" t="s">
        <v>388</v>
      </c>
      <c r="D418" s="1" t="s">
        <v>387</v>
      </c>
      <c r="E418" s="1" t="s">
        <v>398</v>
      </c>
      <c r="G418" s="1" t="s">
        <v>389</v>
      </c>
      <c r="H418" s="2">
        <v>40280</v>
      </c>
      <c r="I418" s="1" t="s">
        <v>491</v>
      </c>
      <c r="J418" s="1">
        <v>48</v>
      </c>
      <c r="M418" s="1">
        <v>11</v>
      </c>
      <c r="N418" s="1" t="s">
        <v>96</v>
      </c>
      <c r="R418" s="122">
        <v>91.666666666666671</v>
      </c>
      <c r="S418" s="122">
        <v>91.666666666666671</v>
      </c>
    </row>
    <row r="419" spans="1:19" x14ac:dyDescent="0.2">
      <c r="A419" s="1">
        <v>43</v>
      </c>
      <c r="C419" s="1" t="s">
        <v>325</v>
      </c>
      <c r="D419" s="1" t="s">
        <v>143</v>
      </c>
      <c r="E419" s="1" t="s">
        <v>326</v>
      </c>
      <c r="H419" s="2">
        <v>40284</v>
      </c>
      <c r="I419" s="1" t="s">
        <v>491</v>
      </c>
      <c r="J419" s="1">
        <v>48</v>
      </c>
      <c r="M419" s="1">
        <v>11</v>
      </c>
      <c r="N419" s="1" t="s">
        <v>96</v>
      </c>
      <c r="R419" s="122">
        <v>91.666666666666671</v>
      </c>
      <c r="S419" s="122">
        <v>91.666666666666671</v>
      </c>
    </row>
    <row r="420" spans="1:19" x14ac:dyDescent="0.2">
      <c r="A420" s="1">
        <v>66</v>
      </c>
      <c r="B420" s="1" t="s">
        <v>42</v>
      </c>
      <c r="C420" s="1" t="s">
        <v>42</v>
      </c>
      <c r="D420" s="1" t="s">
        <v>387</v>
      </c>
      <c r="E420" s="1" t="s">
        <v>397</v>
      </c>
      <c r="G420" s="1" t="s">
        <v>391</v>
      </c>
      <c r="H420" s="2">
        <v>40286</v>
      </c>
      <c r="I420" s="1" t="s">
        <v>491</v>
      </c>
      <c r="J420" s="1">
        <v>48</v>
      </c>
      <c r="M420" s="1">
        <v>10</v>
      </c>
      <c r="N420" s="1" t="s">
        <v>96</v>
      </c>
      <c r="R420" s="122">
        <v>83.333333333333329</v>
      </c>
      <c r="S420" s="122">
        <v>83.333333333333329</v>
      </c>
    </row>
    <row r="421" spans="1:19" x14ac:dyDescent="0.2">
      <c r="A421" s="1">
        <v>17</v>
      </c>
      <c r="C421" s="1" t="s">
        <v>67</v>
      </c>
      <c r="D421" s="1" t="s">
        <v>143</v>
      </c>
      <c r="E421" s="1" t="s">
        <v>223</v>
      </c>
      <c r="H421" s="2">
        <v>40296</v>
      </c>
      <c r="I421" s="1" t="s">
        <v>491</v>
      </c>
      <c r="J421" s="1">
        <v>48</v>
      </c>
      <c r="M421" s="1">
        <v>11</v>
      </c>
      <c r="N421" s="1" t="s">
        <v>96</v>
      </c>
      <c r="R421" s="122">
        <v>91.666666666666671</v>
      </c>
      <c r="S421" s="122">
        <v>91.666666666666671</v>
      </c>
    </row>
    <row r="422" spans="1:19" x14ac:dyDescent="0.2">
      <c r="A422" s="1">
        <v>44</v>
      </c>
      <c r="C422" s="1" t="s">
        <v>331</v>
      </c>
      <c r="D422" s="1" t="s">
        <v>143</v>
      </c>
      <c r="E422" s="1" t="s">
        <v>332</v>
      </c>
      <c r="H422" s="2">
        <v>40342</v>
      </c>
      <c r="I422" s="1" t="s">
        <v>492</v>
      </c>
      <c r="J422" s="1">
        <v>49</v>
      </c>
      <c r="M422" s="1">
        <v>8</v>
      </c>
      <c r="N422" s="1" t="s">
        <v>393</v>
      </c>
      <c r="R422" s="122">
        <v>66.666666666666671</v>
      </c>
      <c r="S422" s="122">
        <v>66.666666666666671</v>
      </c>
    </row>
    <row r="423" spans="1:19" x14ac:dyDescent="0.2">
      <c r="A423" s="1">
        <v>45</v>
      </c>
      <c r="C423" s="1" t="s">
        <v>417</v>
      </c>
      <c r="D423" s="1" t="s">
        <v>143</v>
      </c>
      <c r="E423" s="1" t="s">
        <v>337</v>
      </c>
      <c r="H423" s="2">
        <v>40355</v>
      </c>
      <c r="I423" s="1" t="s">
        <v>492</v>
      </c>
      <c r="J423" s="1">
        <v>49</v>
      </c>
      <c r="M423" s="1">
        <v>7</v>
      </c>
      <c r="N423" s="1" t="s">
        <v>97</v>
      </c>
      <c r="R423" s="122">
        <v>58.333333333333336</v>
      </c>
      <c r="S423" s="122">
        <v>58.333333333333336</v>
      </c>
    </row>
    <row r="424" spans="1:19" x14ac:dyDescent="0.2">
      <c r="A424" s="1">
        <v>26</v>
      </c>
      <c r="C424" s="1" t="s">
        <v>416</v>
      </c>
      <c r="D424" s="1" t="s">
        <v>143</v>
      </c>
      <c r="E424" s="1" t="s">
        <v>250</v>
      </c>
      <c r="H424" s="2">
        <v>40370</v>
      </c>
      <c r="I424" s="1" t="s">
        <v>492</v>
      </c>
      <c r="J424" s="1">
        <v>49</v>
      </c>
      <c r="M424" s="1">
        <v>3</v>
      </c>
      <c r="N424" s="1" t="s">
        <v>97</v>
      </c>
      <c r="R424" s="122">
        <v>25</v>
      </c>
      <c r="S424" s="122">
        <v>25</v>
      </c>
    </row>
    <row r="425" spans="1:19" x14ac:dyDescent="0.2">
      <c r="A425" s="1">
        <v>10</v>
      </c>
      <c r="C425" s="1" t="s">
        <v>412</v>
      </c>
      <c r="D425" s="1" t="s">
        <v>143</v>
      </c>
      <c r="E425" s="1" t="s">
        <v>190</v>
      </c>
      <c r="H425" s="2">
        <v>40373</v>
      </c>
      <c r="I425" s="1" t="s">
        <v>492</v>
      </c>
      <c r="J425" s="1">
        <v>49</v>
      </c>
      <c r="M425" s="1">
        <v>9</v>
      </c>
      <c r="N425" s="1" t="s">
        <v>96</v>
      </c>
      <c r="R425" s="122">
        <v>75</v>
      </c>
      <c r="S425" s="122">
        <v>75</v>
      </c>
    </row>
    <row r="426" spans="1:19" x14ac:dyDescent="0.2">
      <c r="A426" s="1">
        <v>14</v>
      </c>
      <c r="C426" s="1" t="s">
        <v>207</v>
      </c>
      <c r="D426" s="1" t="s">
        <v>143</v>
      </c>
      <c r="E426" s="1" t="s">
        <v>209</v>
      </c>
      <c r="H426" s="2">
        <v>40376</v>
      </c>
      <c r="I426" s="1" t="s">
        <v>492</v>
      </c>
      <c r="J426" s="1">
        <v>49</v>
      </c>
      <c r="M426" s="1">
        <v>10</v>
      </c>
      <c r="N426" s="1" t="s">
        <v>96</v>
      </c>
      <c r="R426" s="122">
        <v>83.333333333333329</v>
      </c>
      <c r="S426" s="122">
        <v>83.333333333333329</v>
      </c>
    </row>
    <row r="427" spans="1:19" x14ac:dyDescent="0.2">
      <c r="A427" s="1">
        <v>17</v>
      </c>
      <c r="C427" s="1" t="s">
        <v>67</v>
      </c>
      <c r="D427" s="1" t="s">
        <v>143</v>
      </c>
      <c r="E427" s="1" t="s">
        <v>223</v>
      </c>
      <c r="H427" s="2">
        <v>40380</v>
      </c>
      <c r="I427" s="1" t="s">
        <v>492</v>
      </c>
      <c r="J427" s="1">
        <v>49</v>
      </c>
      <c r="M427" s="1">
        <v>11</v>
      </c>
      <c r="N427" s="1" t="s">
        <v>96</v>
      </c>
      <c r="R427" s="122">
        <v>91.666666666666671</v>
      </c>
      <c r="S427" s="122">
        <v>91.666666666666671</v>
      </c>
    </row>
    <row r="428" spans="1:19" x14ac:dyDescent="0.2">
      <c r="A428" s="1">
        <v>27</v>
      </c>
      <c r="C428" s="1" t="s">
        <v>80</v>
      </c>
      <c r="D428" s="1" t="s">
        <v>143</v>
      </c>
      <c r="E428" s="1" t="s">
        <v>256</v>
      </c>
      <c r="H428" s="2">
        <v>40383</v>
      </c>
      <c r="I428" s="1" t="s">
        <v>492</v>
      </c>
      <c r="J428" s="1">
        <v>49</v>
      </c>
      <c r="M428" s="1">
        <v>4</v>
      </c>
      <c r="N428" s="1" t="s">
        <v>97</v>
      </c>
      <c r="R428" s="122">
        <v>33.333333333333336</v>
      </c>
      <c r="S428" s="122">
        <v>33.333333333333336</v>
      </c>
    </row>
    <row r="429" spans="1:19" x14ac:dyDescent="0.2">
      <c r="A429" s="1">
        <v>34</v>
      </c>
      <c r="C429" s="1" t="s">
        <v>88</v>
      </c>
      <c r="D429" s="1" t="s">
        <v>143</v>
      </c>
      <c r="E429" s="1" t="s">
        <v>282</v>
      </c>
      <c r="H429" s="2">
        <v>40390</v>
      </c>
      <c r="I429" s="1" t="s">
        <v>492</v>
      </c>
      <c r="J429" s="1">
        <v>49</v>
      </c>
      <c r="M429" s="1">
        <v>9</v>
      </c>
      <c r="N429" s="1" t="s">
        <v>96</v>
      </c>
      <c r="R429" s="122">
        <v>75</v>
      </c>
      <c r="S429" s="122">
        <v>75</v>
      </c>
    </row>
    <row r="430" spans="1:19" x14ac:dyDescent="0.2">
      <c r="A430" s="1">
        <v>10</v>
      </c>
      <c r="C430" s="1" t="s">
        <v>412</v>
      </c>
      <c r="D430" s="1" t="s">
        <v>143</v>
      </c>
      <c r="E430" s="1" t="s">
        <v>190</v>
      </c>
      <c r="H430" s="2">
        <v>40468</v>
      </c>
      <c r="I430" s="1" t="s">
        <v>493</v>
      </c>
      <c r="J430" s="1">
        <v>50</v>
      </c>
      <c r="M430" s="1">
        <v>7</v>
      </c>
      <c r="N430" s="1" t="s">
        <v>97</v>
      </c>
      <c r="R430" s="122">
        <v>58.333333333333336</v>
      </c>
      <c r="S430" s="122">
        <v>58.333333333333336</v>
      </c>
    </row>
    <row r="431" spans="1:19" x14ac:dyDescent="0.2">
      <c r="A431" s="1">
        <v>38</v>
      </c>
      <c r="C431" s="1" t="s">
        <v>411</v>
      </c>
      <c r="D431" s="1" t="s">
        <v>143</v>
      </c>
      <c r="E431" s="1" t="s">
        <v>298</v>
      </c>
      <c r="H431" s="2">
        <v>40468</v>
      </c>
      <c r="I431" s="1" t="s">
        <v>493</v>
      </c>
      <c r="J431" s="1">
        <v>50</v>
      </c>
      <c r="M431" s="1">
        <v>7</v>
      </c>
      <c r="N431" s="1" t="s">
        <v>97</v>
      </c>
      <c r="R431" s="122">
        <v>58.333333333333336</v>
      </c>
      <c r="S431" s="122">
        <v>58.333333333333336</v>
      </c>
    </row>
    <row r="432" spans="1:19" x14ac:dyDescent="0.2">
      <c r="A432" s="1">
        <v>67</v>
      </c>
      <c r="B432" s="1" t="s">
        <v>388</v>
      </c>
      <c r="C432" s="1" t="s">
        <v>388</v>
      </c>
      <c r="D432" s="1" t="s">
        <v>387</v>
      </c>
      <c r="E432" s="1" t="s">
        <v>398</v>
      </c>
      <c r="G432" s="1" t="s">
        <v>389</v>
      </c>
      <c r="H432" s="2">
        <v>40469</v>
      </c>
      <c r="I432" s="1" t="s">
        <v>493</v>
      </c>
      <c r="J432" s="1">
        <v>50</v>
      </c>
      <c r="M432" s="1">
        <v>10</v>
      </c>
      <c r="N432" s="1" t="s">
        <v>96</v>
      </c>
      <c r="R432" s="122">
        <v>83.333333333333329</v>
      </c>
      <c r="S432" s="122">
        <v>83.333333333333329</v>
      </c>
    </row>
    <row r="433" spans="1:19" x14ac:dyDescent="0.2">
      <c r="A433" s="1">
        <v>17</v>
      </c>
      <c r="C433" s="1" t="s">
        <v>67</v>
      </c>
      <c r="D433" s="1" t="s">
        <v>143</v>
      </c>
      <c r="E433" s="1" t="s">
        <v>223</v>
      </c>
      <c r="H433" s="2">
        <v>40471</v>
      </c>
      <c r="I433" s="1" t="s">
        <v>493</v>
      </c>
      <c r="J433" s="1">
        <v>50</v>
      </c>
      <c r="M433" s="1">
        <v>11</v>
      </c>
      <c r="N433" s="1" t="s">
        <v>96</v>
      </c>
      <c r="R433" s="122">
        <v>91.666666666666671</v>
      </c>
      <c r="S433" s="122">
        <v>91.666666666666671</v>
      </c>
    </row>
    <row r="434" spans="1:19" x14ac:dyDescent="0.2">
      <c r="A434" s="1">
        <v>66</v>
      </c>
      <c r="B434" s="1" t="s">
        <v>42</v>
      </c>
      <c r="C434" s="1" t="s">
        <v>42</v>
      </c>
      <c r="D434" s="1" t="s">
        <v>387</v>
      </c>
      <c r="E434" s="1" t="s">
        <v>397</v>
      </c>
      <c r="G434" s="1" t="s">
        <v>391</v>
      </c>
      <c r="H434" s="2">
        <v>40472</v>
      </c>
      <c r="I434" s="1" t="s">
        <v>493</v>
      </c>
      <c r="J434" s="1">
        <v>50</v>
      </c>
      <c r="M434" s="1">
        <v>8</v>
      </c>
      <c r="N434" s="1" t="s">
        <v>393</v>
      </c>
      <c r="R434" s="122">
        <v>66.666666666666671</v>
      </c>
      <c r="S434" s="122">
        <v>66.666666666666671</v>
      </c>
    </row>
    <row r="435" spans="1:19" x14ac:dyDescent="0.2">
      <c r="A435" s="1">
        <v>44</v>
      </c>
      <c r="C435" s="1" t="s">
        <v>331</v>
      </c>
      <c r="D435" s="1" t="s">
        <v>143</v>
      </c>
      <c r="E435" s="1" t="s">
        <v>332</v>
      </c>
      <c r="H435" s="2">
        <v>40475</v>
      </c>
      <c r="I435" s="1" t="s">
        <v>493</v>
      </c>
      <c r="J435" s="1">
        <v>50</v>
      </c>
      <c r="M435" s="1">
        <v>8</v>
      </c>
      <c r="N435" s="1" t="s">
        <v>393</v>
      </c>
      <c r="R435" s="122">
        <v>66.666666666666671</v>
      </c>
      <c r="S435" s="122">
        <v>66.666666666666671</v>
      </c>
    </row>
    <row r="436" spans="1:19" x14ac:dyDescent="0.2">
      <c r="A436" s="1">
        <v>45</v>
      </c>
      <c r="C436" s="1" t="s">
        <v>417</v>
      </c>
      <c r="D436" s="1" t="s">
        <v>143</v>
      </c>
      <c r="E436" s="1" t="s">
        <v>337</v>
      </c>
      <c r="H436" s="2">
        <v>40475</v>
      </c>
      <c r="I436" s="1" t="s">
        <v>493</v>
      </c>
      <c r="J436" s="1">
        <v>50</v>
      </c>
      <c r="M436" s="1">
        <v>10</v>
      </c>
      <c r="N436" s="1" t="s">
        <v>96</v>
      </c>
      <c r="R436" s="122">
        <v>83.333333333333329</v>
      </c>
      <c r="S436" s="122">
        <v>83.333333333333329</v>
      </c>
    </row>
    <row r="437" spans="1:19" x14ac:dyDescent="0.2">
      <c r="A437" s="1">
        <v>40</v>
      </c>
      <c r="C437" s="1" t="s">
        <v>415</v>
      </c>
      <c r="D437" s="1" t="s">
        <v>143</v>
      </c>
      <c r="E437" s="1" t="s">
        <v>309</v>
      </c>
      <c r="H437" s="2">
        <v>40481</v>
      </c>
      <c r="I437" s="1" t="s">
        <v>493</v>
      </c>
      <c r="J437" s="1">
        <v>50</v>
      </c>
      <c r="M437" s="1">
        <v>9</v>
      </c>
      <c r="N437" s="1" t="s">
        <v>96</v>
      </c>
      <c r="R437" s="122">
        <v>75</v>
      </c>
      <c r="S437" s="122">
        <v>75</v>
      </c>
    </row>
    <row r="438" spans="1:19" x14ac:dyDescent="0.2">
      <c r="A438" s="1">
        <v>14</v>
      </c>
      <c r="C438" s="1" t="s">
        <v>207</v>
      </c>
      <c r="D438" s="1" t="s">
        <v>143</v>
      </c>
      <c r="E438" s="1" t="s">
        <v>209</v>
      </c>
      <c r="H438" s="2">
        <v>40482</v>
      </c>
      <c r="I438" s="1" t="s">
        <v>493</v>
      </c>
      <c r="J438" s="1">
        <v>50</v>
      </c>
      <c r="M438" s="1">
        <v>9</v>
      </c>
      <c r="N438" s="1" t="s">
        <v>96</v>
      </c>
      <c r="R438" s="122">
        <v>75</v>
      </c>
      <c r="S438" s="122">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31"/>
  <sheetViews>
    <sheetView tabSelected="1" topLeftCell="E1" zoomScaleNormal="100" workbookViewId="0">
      <pane ySplit="1" topLeftCell="A2" activePane="bottomLeft" state="frozen"/>
      <selection activeCell="B1" sqref="B1"/>
      <selection pane="bottomLeft" activeCell="P29" sqref="P29"/>
    </sheetView>
  </sheetViews>
  <sheetFormatPr defaultRowHeight="11.25" x14ac:dyDescent="0.2"/>
  <cols>
    <col min="1" max="1" width="6.28515625" style="161" bestFit="1" customWidth="1"/>
    <col min="2" max="2" width="21.140625" style="161" customWidth="1"/>
    <col min="3" max="3" width="16.7109375" style="211" bestFit="1" customWidth="1"/>
    <col min="4" max="4" width="35.5703125" style="161" customWidth="1"/>
    <col min="5" max="5" width="31.5703125" style="161" customWidth="1"/>
    <col min="6" max="36" width="3.5703125" style="169" customWidth="1"/>
    <col min="37" max="37" width="5" style="259" customWidth="1"/>
    <col min="38" max="38" width="3.5703125" style="161" customWidth="1"/>
    <col min="39" max="40" width="9.7109375" style="269" customWidth="1"/>
    <col min="41" max="41" width="3" style="161" customWidth="1"/>
    <col min="42" max="42" width="53.28515625" style="161" customWidth="1"/>
    <col min="43" max="16384" width="9.140625" style="161"/>
  </cols>
  <sheetData>
    <row r="1" spans="1:42" ht="110.25" thickBot="1" x14ac:dyDescent="0.25">
      <c r="A1" s="178" t="s">
        <v>515</v>
      </c>
      <c r="B1" s="179" t="s">
        <v>146</v>
      </c>
      <c r="C1" s="179" t="s">
        <v>149</v>
      </c>
      <c r="D1" s="179" t="s">
        <v>514</v>
      </c>
      <c r="E1" s="180"/>
      <c r="F1" s="200" t="s">
        <v>548</v>
      </c>
      <c r="G1" s="200" t="s">
        <v>549</v>
      </c>
      <c r="H1" s="200" t="s">
        <v>550</v>
      </c>
      <c r="I1" s="200" t="s">
        <v>551</v>
      </c>
      <c r="J1" s="200" t="s">
        <v>552</v>
      </c>
      <c r="K1" s="200" t="s">
        <v>553</v>
      </c>
      <c r="L1" s="200" t="s">
        <v>554</v>
      </c>
      <c r="M1" s="200" t="s">
        <v>555</v>
      </c>
      <c r="N1" s="200" t="s">
        <v>556</v>
      </c>
      <c r="O1" s="200" t="s">
        <v>557</v>
      </c>
      <c r="P1" s="200" t="s">
        <v>558</v>
      </c>
      <c r="Q1" s="200" t="s">
        <v>559</v>
      </c>
      <c r="R1" s="237" t="s">
        <v>560</v>
      </c>
      <c r="S1" s="200" t="s">
        <v>588</v>
      </c>
      <c r="T1" s="200" t="s">
        <v>589</v>
      </c>
      <c r="U1" s="200" t="s">
        <v>590</v>
      </c>
      <c r="V1" s="200" t="s">
        <v>596</v>
      </c>
      <c r="W1" s="200" t="s">
        <v>597</v>
      </c>
      <c r="X1" s="200" t="s">
        <v>598</v>
      </c>
      <c r="Y1" s="200" t="s">
        <v>627</v>
      </c>
      <c r="Z1" s="200" t="s">
        <v>628</v>
      </c>
      <c r="AA1" s="200" t="s">
        <v>629</v>
      </c>
      <c r="AB1" s="200" t="s">
        <v>657</v>
      </c>
      <c r="AC1" s="200" t="s">
        <v>658</v>
      </c>
      <c r="AD1" s="200" t="s">
        <v>659</v>
      </c>
      <c r="AE1" s="200" t="s">
        <v>682</v>
      </c>
      <c r="AF1" s="200" t="s">
        <v>683</v>
      </c>
      <c r="AG1" s="200" t="s">
        <v>684</v>
      </c>
      <c r="AH1" s="200" t="s">
        <v>685</v>
      </c>
      <c r="AI1" s="200" t="s">
        <v>686</v>
      </c>
      <c r="AJ1" s="200" t="s">
        <v>687</v>
      </c>
      <c r="AK1" s="257" t="s">
        <v>687</v>
      </c>
      <c r="AL1" s="162"/>
      <c r="AM1" s="267" t="s">
        <v>159</v>
      </c>
      <c r="AN1" s="267" t="s">
        <v>160</v>
      </c>
      <c r="AO1" s="161" t="s">
        <v>640</v>
      </c>
      <c r="AP1" s="161" t="s">
        <v>641</v>
      </c>
    </row>
    <row r="2" spans="1:42" s="165" customFormat="1" ht="26.25" customHeight="1" x14ac:dyDescent="0.2">
      <c r="A2" s="252">
        <v>27</v>
      </c>
      <c r="B2" s="251" t="s">
        <v>80</v>
      </c>
      <c r="C2" s="163" t="s">
        <v>256</v>
      </c>
      <c r="D2" s="163" t="str">
        <f>VLOOKUP(A2,Monitoring_Stations!$A$2:$I$87,9)</f>
        <v>Approx. 200 yds upstream from bridge west of Ashburn Rd (Rt. 641)</v>
      </c>
      <c r="E2" s="234" t="s">
        <v>528</v>
      </c>
      <c r="F2" s="202"/>
      <c r="G2" s="201"/>
      <c r="H2" s="201">
        <v>6</v>
      </c>
      <c r="I2" s="201"/>
      <c r="J2" s="201">
        <v>7</v>
      </c>
      <c r="K2" s="201"/>
      <c r="L2" s="201"/>
      <c r="M2" s="201">
        <v>4</v>
      </c>
      <c r="N2" s="201"/>
      <c r="O2" s="201">
        <v>6</v>
      </c>
      <c r="P2" s="201"/>
      <c r="Q2" s="201"/>
      <c r="R2" s="201"/>
      <c r="S2" s="201"/>
      <c r="T2" s="201"/>
      <c r="U2" s="201"/>
      <c r="V2" s="201"/>
      <c r="W2" s="201"/>
      <c r="X2" s="201"/>
      <c r="Y2" s="201"/>
      <c r="Z2" s="201"/>
      <c r="AA2" s="201"/>
      <c r="AB2" s="201"/>
      <c r="AC2" s="201"/>
      <c r="AD2" s="201"/>
      <c r="AE2" s="201"/>
      <c r="AF2" s="201"/>
      <c r="AG2" s="201"/>
      <c r="AH2" s="201"/>
      <c r="AI2" s="201"/>
      <c r="AJ2" s="260"/>
      <c r="AK2" s="263">
        <f>AVERAGE(F2:AJ2)</f>
        <v>5.75</v>
      </c>
      <c r="AL2" s="164"/>
      <c r="AM2" s="266">
        <f>VLOOKUP(A2,Monitoring_Stations!$A$1:$Q$78,16,FALSE)</f>
        <v>39.035555555555554</v>
      </c>
      <c r="AN2" s="266">
        <f>VLOOKUP(A2,Monitoring_Stations!$A$1:$Q$78,17,FALSE)</f>
        <v>-77.48833333333333</v>
      </c>
      <c r="AO2" s="165">
        <v>1</v>
      </c>
      <c r="AP2" s="1" t="s">
        <v>652</v>
      </c>
    </row>
    <row r="3" spans="1:42" s="165" customFormat="1" ht="26.25" customHeight="1" x14ac:dyDescent="0.2">
      <c r="A3" s="253">
        <v>26</v>
      </c>
      <c r="B3" s="249" t="s">
        <v>248</v>
      </c>
      <c r="C3" s="166" t="s">
        <v>250</v>
      </c>
      <c r="D3" s="166" t="str">
        <f>VLOOKUP(A3,Monitoring_Stations!$A$2:$I$87,9)</f>
        <v>200 yrds upstream of Big Spring Creek Lane</v>
      </c>
      <c r="E3" s="235" t="s">
        <v>529</v>
      </c>
      <c r="F3" s="203"/>
      <c r="G3" s="168"/>
      <c r="H3" s="168"/>
      <c r="I3" s="168"/>
      <c r="J3" s="168"/>
      <c r="K3" s="168"/>
      <c r="L3" s="168"/>
      <c r="M3" s="168">
        <v>3</v>
      </c>
      <c r="N3" s="168"/>
      <c r="O3" s="168">
        <v>4</v>
      </c>
      <c r="P3" s="168"/>
      <c r="Q3" s="168">
        <v>6</v>
      </c>
      <c r="R3" s="168"/>
      <c r="S3" s="168"/>
      <c r="T3" s="168"/>
      <c r="U3" s="168"/>
      <c r="V3" s="168"/>
      <c r="W3" s="168"/>
      <c r="X3" s="168"/>
      <c r="Y3" s="168"/>
      <c r="Z3" s="168"/>
      <c r="AA3" s="168"/>
      <c r="AB3" s="168"/>
      <c r="AC3" s="168"/>
      <c r="AD3" s="168"/>
      <c r="AE3" s="168"/>
      <c r="AF3" s="168"/>
      <c r="AG3" s="168"/>
      <c r="AH3" s="168"/>
      <c r="AI3" s="168"/>
      <c r="AJ3" s="261"/>
      <c r="AK3" s="264">
        <f t="shared" ref="AK3:AK29" si="0">AVERAGE(F3:AJ3)</f>
        <v>4.333333333333333</v>
      </c>
      <c r="AL3" s="164"/>
      <c r="AM3" s="266">
        <f>VLOOKUP(A3,Monitoring_Stations!$A$1:$Q$78,16,FALSE)</f>
        <v>39.144166666666663</v>
      </c>
      <c r="AN3" s="266">
        <f>VLOOKUP(A3,Monitoring_Stations!$A$1:$Q$78,17,FALSE)</f>
        <v>-77.536388888888894</v>
      </c>
      <c r="AO3" s="165">
        <v>2</v>
      </c>
      <c r="AP3" s="165" t="s">
        <v>651</v>
      </c>
    </row>
    <row r="4" spans="1:42" s="165" customFormat="1" ht="26.25" customHeight="1" x14ac:dyDescent="0.2">
      <c r="A4" s="253">
        <v>38</v>
      </c>
      <c r="B4" s="249" t="s">
        <v>93</v>
      </c>
      <c r="C4" s="166" t="s">
        <v>298</v>
      </c>
      <c r="D4" s="166" t="str">
        <f>VLOOKUP(A4,Monitoring_Stations!$A$2:$I$87,9)</f>
        <v>Loudoun Valley Estates (Woodruff home) 400 yd below culdesac at Oatlands Grove Pl</v>
      </c>
      <c r="E4" s="235" t="s">
        <v>530</v>
      </c>
      <c r="F4" s="203">
        <v>8</v>
      </c>
      <c r="G4" s="168"/>
      <c r="H4" s="168"/>
      <c r="I4" s="168">
        <v>7</v>
      </c>
      <c r="J4" s="168">
        <v>8</v>
      </c>
      <c r="K4" s="168">
        <v>7</v>
      </c>
      <c r="L4" s="168"/>
      <c r="M4" s="168"/>
      <c r="N4" s="168">
        <v>7</v>
      </c>
      <c r="O4" s="168"/>
      <c r="P4" s="168"/>
      <c r="Q4" s="168"/>
      <c r="R4" s="168"/>
      <c r="S4" s="168"/>
      <c r="T4" s="168"/>
      <c r="U4" s="168"/>
      <c r="V4" s="168"/>
      <c r="W4" s="168"/>
      <c r="X4" s="168"/>
      <c r="Y4" s="168"/>
      <c r="Z4" s="168"/>
      <c r="AA4" s="168"/>
      <c r="AB4" s="168"/>
      <c r="AC4" s="168"/>
      <c r="AD4" s="168"/>
      <c r="AE4" s="168"/>
      <c r="AF4" s="168"/>
      <c r="AG4" s="168"/>
      <c r="AH4" s="168"/>
      <c r="AI4" s="168"/>
      <c r="AJ4" s="261"/>
      <c r="AK4" s="264">
        <f t="shared" si="0"/>
        <v>7.4</v>
      </c>
      <c r="AL4" s="164"/>
      <c r="AM4" s="266">
        <f>VLOOKUP(A4,Monitoring_Stations!$A$1:$Q$78,16,FALSE)</f>
        <v>38.984083333333331</v>
      </c>
      <c r="AN4" s="266">
        <f>VLOOKUP(A4,Monitoring_Stations!$A$1:$Q$78,17,FALSE)</f>
        <v>-77.49818333333333</v>
      </c>
      <c r="AO4" s="165">
        <v>3</v>
      </c>
    </row>
    <row r="5" spans="1:42" s="165" customFormat="1" ht="26.25" customHeight="1" x14ac:dyDescent="0.2">
      <c r="A5" s="253">
        <v>29</v>
      </c>
      <c r="B5" s="249" t="s">
        <v>93</v>
      </c>
      <c r="C5" s="166" t="s">
        <v>262</v>
      </c>
      <c r="D5" s="166" t="str">
        <f>VLOOKUP(A5,Monitoring_Stations!$A$2:$I$87,9)</f>
        <v>Downstream from Rt 7 bridge</v>
      </c>
      <c r="E5" s="235" t="s">
        <v>565</v>
      </c>
      <c r="F5" s="203"/>
      <c r="G5" s="168"/>
      <c r="H5" s="168"/>
      <c r="I5" s="168"/>
      <c r="J5" s="168"/>
      <c r="K5" s="168"/>
      <c r="L5" s="168">
        <v>4.9999999999999991</v>
      </c>
      <c r="M5" s="168">
        <v>8</v>
      </c>
      <c r="N5" s="168">
        <v>8</v>
      </c>
      <c r="O5" s="168">
        <v>8</v>
      </c>
      <c r="P5" s="168">
        <v>6</v>
      </c>
      <c r="Q5" s="168"/>
      <c r="R5" s="168">
        <v>2</v>
      </c>
      <c r="S5" s="168">
        <v>5</v>
      </c>
      <c r="T5" s="168"/>
      <c r="U5" s="168"/>
      <c r="V5" s="168">
        <v>3</v>
      </c>
      <c r="W5" s="168"/>
      <c r="X5" s="168"/>
      <c r="Y5" s="168"/>
      <c r="Z5" s="168"/>
      <c r="AA5" s="168"/>
      <c r="AB5" s="168"/>
      <c r="AC5" s="168"/>
      <c r="AD5" s="168"/>
      <c r="AE5" s="168"/>
      <c r="AF5" s="168"/>
      <c r="AG5" s="168"/>
      <c r="AH5" s="168"/>
      <c r="AI5" s="168"/>
      <c r="AJ5" s="261"/>
      <c r="AK5" s="264">
        <f t="shared" si="0"/>
        <v>5.625</v>
      </c>
      <c r="AL5" s="164"/>
      <c r="AM5" s="266">
        <f>VLOOKUP(A5,Monitoring_Stations!$A$1:$Q$78,16,FALSE)</f>
        <v>39.048888888888889</v>
      </c>
      <c r="AN5" s="266">
        <f>VLOOKUP(A5,Monitoring_Stations!$A$1:$Q$78,17,FALSE)</f>
        <v>-77.431666666666672</v>
      </c>
      <c r="AO5" s="165">
        <v>4</v>
      </c>
      <c r="AP5" s="165" t="s">
        <v>655</v>
      </c>
    </row>
    <row r="6" spans="1:42" s="165" customFormat="1" ht="26.25" customHeight="1" x14ac:dyDescent="0.2">
      <c r="A6" s="253">
        <v>44</v>
      </c>
      <c r="B6" s="249" t="s">
        <v>331</v>
      </c>
      <c r="C6" s="166" t="s">
        <v>332</v>
      </c>
      <c r="D6" s="166" t="str">
        <f>VLOOKUP(A6,Monitoring_Stations!$A$2:$I$87,9)</f>
        <v>Intersection of Loudoun County Parkway and Ryan Rd ~ 1,000 yds SE</v>
      </c>
      <c r="E6" s="235" t="s">
        <v>531</v>
      </c>
      <c r="F6" s="203"/>
      <c r="G6" s="168"/>
      <c r="H6" s="168"/>
      <c r="I6" s="168"/>
      <c r="J6" s="168"/>
      <c r="K6" s="168"/>
      <c r="L6" s="168">
        <v>4.9999999999999991</v>
      </c>
      <c r="M6" s="168">
        <v>8</v>
      </c>
      <c r="N6" s="168">
        <v>8</v>
      </c>
      <c r="O6" s="168">
        <v>8</v>
      </c>
      <c r="P6" s="168">
        <v>6</v>
      </c>
      <c r="Q6" s="168"/>
      <c r="R6" s="168"/>
      <c r="S6" s="168">
        <v>7</v>
      </c>
      <c r="T6" s="168">
        <v>9</v>
      </c>
      <c r="U6" s="168"/>
      <c r="V6" s="168"/>
      <c r="W6" s="168"/>
      <c r="X6" s="168"/>
      <c r="Y6" s="168"/>
      <c r="Z6" s="168"/>
      <c r="AA6" s="168"/>
      <c r="AB6" s="168"/>
      <c r="AC6" s="168"/>
      <c r="AD6" s="168"/>
      <c r="AE6" s="168"/>
      <c r="AF6" s="168"/>
      <c r="AG6" s="168"/>
      <c r="AH6" s="168"/>
      <c r="AI6" s="168"/>
      <c r="AJ6" s="261"/>
      <c r="AK6" s="264">
        <f t="shared" si="0"/>
        <v>7.2857142857142856</v>
      </c>
      <c r="AL6" s="164"/>
      <c r="AM6" s="266">
        <f>VLOOKUP(A6,Monitoring_Stations!$A$1:$Q$78,16,FALSE)</f>
        <v>38.984166666666667</v>
      </c>
      <c r="AN6" s="266">
        <f>VLOOKUP(A6,Monitoring_Stations!$A$1:$Q$78,17,FALSE)</f>
        <v>-77.504722222222227</v>
      </c>
      <c r="AO6" s="165">
        <v>5</v>
      </c>
      <c r="AP6" s="165" t="s">
        <v>650</v>
      </c>
    </row>
    <row r="7" spans="1:42" s="165" customFormat="1" ht="26.25" customHeight="1" x14ac:dyDescent="0.2">
      <c r="A7" s="253">
        <v>46</v>
      </c>
      <c r="B7" s="249" t="s">
        <v>520</v>
      </c>
      <c r="C7" s="166" t="s">
        <v>522</v>
      </c>
      <c r="D7" s="166" t="str">
        <f>VLOOKUP(A7,Monitoring_Stations!$A$2:$I$87,9)</f>
        <v>At Banshee Reeks at end of trail</v>
      </c>
      <c r="E7" s="235" t="s">
        <v>532</v>
      </c>
      <c r="F7" s="203"/>
      <c r="G7" s="168"/>
      <c r="H7" s="168"/>
      <c r="I7" s="168"/>
      <c r="J7" s="168"/>
      <c r="K7" s="168"/>
      <c r="L7" s="168"/>
      <c r="M7" s="168"/>
      <c r="N7" s="168"/>
      <c r="O7" s="168"/>
      <c r="P7" s="168">
        <v>7</v>
      </c>
      <c r="Q7" s="168"/>
      <c r="R7" s="168"/>
      <c r="S7" s="168"/>
      <c r="T7" s="168"/>
      <c r="U7" s="168"/>
      <c r="V7" s="168"/>
      <c r="W7" s="168"/>
      <c r="X7" s="168"/>
      <c r="Y7" s="168"/>
      <c r="Z7" s="168"/>
      <c r="AA7" s="168"/>
      <c r="AB7" s="168"/>
      <c r="AC7" s="168"/>
      <c r="AD7" s="168"/>
      <c r="AE7" s="168"/>
      <c r="AF7" s="168"/>
      <c r="AG7" s="168"/>
      <c r="AH7" s="168"/>
      <c r="AI7" s="168"/>
      <c r="AJ7" s="261"/>
      <c r="AK7" s="264">
        <f t="shared" si="0"/>
        <v>7</v>
      </c>
      <c r="AL7" s="164"/>
      <c r="AM7" s="266">
        <f>VLOOKUP(A7,Monitoring_Stations!$A$1:$Q$78,16,FALSE)</f>
        <v>39.021658333333335</v>
      </c>
      <c r="AN7" s="266">
        <f>VLOOKUP(A7,Monitoring_Stations!$A$1:$Q$78,17,FALSE)</f>
        <v>-77.601508333333328</v>
      </c>
    </row>
    <row r="8" spans="1:42" s="165" customFormat="1" ht="26.25" customHeight="1" x14ac:dyDescent="0.2">
      <c r="A8" s="253">
        <v>42</v>
      </c>
      <c r="B8" s="249" t="s">
        <v>318</v>
      </c>
      <c r="C8" s="166" t="s">
        <v>320</v>
      </c>
      <c r="D8" s="166" t="str">
        <f>VLOOKUP(A8,Monitoring_Stations!$A$2:$I$87,9)</f>
        <v>Backyard of 110 Magnolia Drive, Sterling</v>
      </c>
      <c r="E8" s="235" t="s">
        <v>533</v>
      </c>
      <c r="F8" s="203"/>
      <c r="G8" s="168"/>
      <c r="H8" s="168"/>
      <c r="I8" s="168"/>
      <c r="J8" s="168"/>
      <c r="K8" s="168">
        <v>2</v>
      </c>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261"/>
      <c r="AK8" s="264">
        <f t="shared" si="0"/>
        <v>2</v>
      </c>
      <c r="AL8" s="164"/>
      <c r="AM8" s="266">
        <f>VLOOKUP(A8,Monitoring_Stations!$A$1:$Q$78,16,FALSE)</f>
        <v>39.006084999999999</v>
      </c>
      <c r="AN8" s="266">
        <f>VLOOKUP(A8,Monitoring_Stations!$A$1:$Q$78,17,FALSE)</f>
        <v>-77.420841999999993</v>
      </c>
    </row>
    <row r="9" spans="1:42" s="165" customFormat="1" ht="26.25" customHeight="1" x14ac:dyDescent="0.2">
      <c r="A9" s="253">
        <v>43</v>
      </c>
      <c r="B9" s="249" t="s">
        <v>325</v>
      </c>
      <c r="C9" s="166" t="s">
        <v>326</v>
      </c>
      <c r="D9" s="166" t="str">
        <f>VLOOKUP(A9,Monitoring_Stations!$A$2:$I$87,9)</f>
        <v>20-40 feet upstream from where stream flows under Rt 15, south of Leelynn Farm Ln</v>
      </c>
      <c r="E9" s="235" t="s">
        <v>534</v>
      </c>
      <c r="F9" s="203"/>
      <c r="G9" s="168"/>
      <c r="H9" s="168"/>
      <c r="I9" s="168"/>
      <c r="J9" s="168"/>
      <c r="K9" s="168"/>
      <c r="L9" s="168">
        <v>11</v>
      </c>
      <c r="M9" s="168"/>
      <c r="N9" s="168"/>
      <c r="O9" s="168"/>
      <c r="P9" s="168"/>
      <c r="Q9" s="168"/>
      <c r="R9" s="168"/>
      <c r="S9" s="168"/>
      <c r="T9" s="168"/>
      <c r="U9" s="168"/>
      <c r="V9" s="168"/>
      <c r="W9" s="168"/>
      <c r="X9" s="168"/>
      <c r="Y9" s="168"/>
      <c r="Z9" s="168"/>
      <c r="AA9" s="168"/>
      <c r="AB9" s="168"/>
      <c r="AC9" s="168"/>
      <c r="AD9" s="168"/>
      <c r="AE9" s="168"/>
      <c r="AF9" s="168"/>
      <c r="AG9" s="168"/>
      <c r="AH9" s="168"/>
      <c r="AI9" s="168"/>
      <c r="AJ9" s="261"/>
      <c r="AK9" s="264">
        <f t="shared" si="0"/>
        <v>11</v>
      </c>
      <c r="AL9" s="164"/>
      <c r="AM9" s="266">
        <f>VLOOKUP(A9,Monitoring_Stations!$A$1:$Q$78,16,FALSE)</f>
        <v>39.220783333333337</v>
      </c>
      <c r="AN9" s="266">
        <f>VLOOKUP(A9,Monitoring_Stations!$A$1:$Q$78,17,FALSE)</f>
        <v>-77.535080555555552</v>
      </c>
    </row>
    <row r="10" spans="1:42" s="165" customFormat="1" ht="26.25" customHeight="1" x14ac:dyDescent="0.2">
      <c r="A10" s="253">
        <v>17</v>
      </c>
      <c r="B10" s="249" t="s">
        <v>67</v>
      </c>
      <c r="C10" s="166" t="s">
        <v>223</v>
      </c>
      <c r="D10" s="166" t="str">
        <f>VLOOKUP(A10,Monitoring_Stations!$A$2:$I$87,9)</f>
        <v>200 yards downstream from Rt. 727 bridge</v>
      </c>
      <c r="E10" s="235" t="s">
        <v>535</v>
      </c>
      <c r="F10" s="203">
        <v>12</v>
      </c>
      <c r="G10" s="168"/>
      <c r="H10" s="168">
        <v>8</v>
      </c>
      <c r="I10" s="168">
        <v>9.9999999999999982</v>
      </c>
      <c r="J10" s="168">
        <v>9</v>
      </c>
      <c r="K10" s="168">
        <v>9.9999999999999982</v>
      </c>
      <c r="L10" s="168">
        <v>11</v>
      </c>
      <c r="M10" s="168">
        <v>11</v>
      </c>
      <c r="N10" s="168">
        <v>11</v>
      </c>
      <c r="O10" s="168">
        <v>9</v>
      </c>
      <c r="P10" s="168">
        <v>10</v>
      </c>
      <c r="Q10" s="168">
        <v>10</v>
      </c>
      <c r="R10" s="168"/>
      <c r="S10" s="168">
        <v>12</v>
      </c>
      <c r="T10" s="168">
        <v>11</v>
      </c>
      <c r="U10" s="168">
        <v>11</v>
      </c>
      <c r="V10" s="168">
        <v>12</v>
      </c>
      <c r="W10" s="168">
        <v>9</v>
      </c>
      <c r="X10" s="168"/>
      <c r="Y10" s="168">
        <v>12</v>
      </c>
      <c r="Z10" s="168">
        <v>11</v>
      </c>
      <c r="AA10" s="168">
        <v>8</v>
      </c>
      <c r="AB10" s="168">
        <v>9</v>
      </c>
      <c r="AC10" s="168">
        <v>9</v>
      </c>
      <c r="AD10" s="168">
        <v>12</v>
      </c>
      <c r="AE10" s="168">
        <v>12</v>
      </c>
      <c r="AF10" s="168">
        <v>9</v>
      </c>
      <c r="AG10" s="168">
        <v>9</v>
      </c>
      <c r="AH10" s="168">
        <v>9</v>
      </c>
      <c r="AI10" s="168"/>
      <c r="AJ10" s="261">
        <v>10</v>
      </c>
      <c r="AK10" s="264">
        <f t="shared" si="0"/>
        <v>10.222222222222221</v>
      </c>
      <c r="AL10" s="164"/>
      <c r="AM10" s="266">
        <f>VLOOKUP(A10,Monitoring_Stations!$A$1:$Q$78,16,FALSE)</f>
        <v>39.090833333333336</v>
      </c>
      <c r="AN10" s="266">
        <f>VLOOKUP(A10,Monitoring_Stations!$A$1:$Q$78,17,FALSE)</f>
        <v>-77.685833333333335</v>
      </c>
      <c r="AO10" s="165">
        <v>6</v>
      </c>
      <c r="AP10" s="165" t="s">
        <v>648</v>
      </c>
    </row>
    <row r="11" spans="1:42" s="165" customFormat="1" ht="26.25" customHeight="1" x14ac:dyDescent="0.2">
      <c r="A11" s="253">
        <v>41</v>
      </c>
      <c r="B11" s="249" t="s">
        <v>42</v>
      </c>
      <c r="C11" s="166" t="s">
        <v>314</v>
      </c>
      <c r="D11" s="166" t="str">
        <f>VLOOKUP(A11,Monitoring_Stations!$A$2:$I$87,9)</f>
        <v>Lime Kiln Rd (GCA Site 19)</v>
      </c>
      <c r="E11" s="235" t="s">
        <v>536</v>
      </c>
      <c r="F11" s="203"/>
      <c r="G11" s="168"/>
      <c r="H11" s="168"/>
      <c r="I11" s="168"/>
      <c r="J11" s="168"/>
      <c r="K11" s="168"/>
      <c r="L11" s="168">
        <v>6</v>
      </c>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261"/>
      <c r="AK11" s="264">
        <f t="shared" si="0"/>
        <v>6</v>
      </c>
      <c r="AL11" s="164"/>
      <c r="AM11" s="266">
        <f>VLOOKUP(A11,Monitoring_Stations!$A$1:$Q$78,16,FALSE)</f>
        <v>39.024990000000003</v>
      </c>
      <c r="AN11" s="266">
        <f>VLOOKUP(A11,Monitoring_Stations!$A$1:$Q$78,17,FALSE)</f>
        <v>-77.694710000000001</v>
      </c>
    </row>
    <row r="12" spans="1:42" s="165" customFormat="1" ht="26.25" customHeight="1" x14ac:dyDescent="0.2">
      <c r="A12" s="253">
        <v>3</v>
      </c>
      <c r="B12" s="249" t="s">
        <v>74</v>
      </c>
      <c r="C12" s="166" t="s">
        <v>170</v>
      </c>
      <c r="D12" s="166" t="str">
        <f>VLOOKUP(A12,Monitoring_Stations!$A$2:$I$87,9)</f>
        <v>Approx. 1 mile upstream from Rt.287 bridge off Rt. 691 at A. Ward, 38302 Bolington Rd</v>
      </c>
      <c r="E12" s="235" t="s">
        <v>537</v>
      </c>
      <c r="F12" s="203"/>
      <c r="G12" s="168"/>
      <c r="H12" s="168">
        <v>11</v>
      </c>
      <c r="I12" s="168"/>
      <c r="J12" s="168">
        <v>8</v>
      </c>
      <c r="K12" s="168"/>
      <c r="L12" s="168"/>
      <c r="M12" s="168"/>
      <c r="N12" s="168"/>
      <c r="O12" s="168"/>
      <c r="P12" s="168"/>
      <c r="Q12" s="168"/>
      <c r="R12" s="168"/>
      <c r="S12" s="168">
        <v>11</v>
      </c>
      <c r="T12" s="168"/>
      <c r="U12" s="168"/>
      <c r="V12" s="168">
        <v>11</v>
      </c>
      <c r="W12" s="168"/>
      <c r="X12" s="168"/>
      <c r="Y12" s="168"/>
      <c r="Z12" s="168"/>
      <c r="AA12" s="168"/>
      <c r="AB12" s="168">
        <v>10</v>
      </c>
      <c r="AC12" s="168"/>
      <c r="AD12" s="168"/>
      <c r="AE12" s="168"/>
      <c r="AF12" s="168"/>
      <c r="AG12" s="168"/>
      <c r="AH12" s="168">
        <v>9</v>
      </c>
      <c r="AI12" s="168"/>
      <c r="AJ12" s="261"/>
      <c r="AK12" s="264">
        <f t="shared" si="0"/>
        <v>10</v>
      </c>
      <c r="AL12" s="164"/>
      <c r="AM12" s="266">
        <f>VLOOKUP(A12,Monitoring_Stations!$A$1:$Q$78,16,FALSE)</f>
        <v>39.241666666666667</v>
      </c>
      <c r="AN12" s="266">
        <f>VLOOKUP(A12,Monitoring_Stations!$A$1:$Q$78,17,FALSE)</f>
        <v>-77.673333333333332</v>
      </c>
      <c r="AO12" s="165">
        <v>7</v>
      </c>
      <c r="AP12" s="165" t="s">
        <v>647</v>
      </c>
    </row>
    <row r="13" spans="1:42" s="165" customFormat="1" ht="26.25" customHeight="1" x14ac:dyDescent="0.2">
      <c r="A13" s="253">
        <v>12</v>
      </c>
      <c r="B13" s="249" t="s">
        <v>121</v>
      </c>
      <c r="C13" s="166" t="s">
        <v>200</v>
      </c>
      <c r="D13" s="166" t="str">
        <f>VLOOKUP(A13,Monitoring_Stations!$A$2:$I$87,9)</f>
        <v>100 yrs upstream of Rt. 630 (Jeb Stuart Rd.)</v>
      </c>
      <c r="E13" s="235" t="s">
        <v>623</v>
      </c>
      <c r="F13" s="203"/>
      <c r="G13" s="168"/>
      <c r="H13" s="168"/>
      <c r="I13" s="168"/>
      <c r="J13" s="168"/>
      <c r="K13" s="168"/>
      <c r="L13" s="168"/>
      <c r="M13" s="168"/>
      <c r="N13" s="168"/>
      <c r="O13" s="168"/>
      <c r="P13" s="168"/>
      <c r="Q13" s="168"/>
      <c r="R13" s="168"/>
      <c r="S13" s="168"/>
      <c r="T13" s="168"/>
      <c r="U13" s="168"/>
      <c r="V13" s="168">
        <v>12</v>
      </c>
      <c r="W13" s="168"/>
      <c r="X13" s="168">
        <v>12</v>
      </c>
      <c r="Y13" s="168"/>
      <c r="Z13" s="168"/>
      <c r="AA13" s="168"/>
      <c r="AB13" s="168"/>
      <c r="AC13" s="168"/>
      <c r="AD13" s="168"/>
      <c r="AE13" s="168"/>
      <c r="AF13" s="168"/>
      <c r="AG13" s="168"/>
      <c r="AH13" s="168"/>
      <c r="AI13" s="168"/>
      <c r="AJ13" s="261"/>
      <c r="AK13" s="264">
        <f t="shared" si="0"/>
        <v>12</v>
      </c>
      <c r="AL13" s="164"/>
      <c r="AM13" s="266">
        <f>VLOOKUP(A13,Monitoring_Stations!$A$1:$Q$78,16,FALSE)</f>
        <v>39.053888888888885</v>
      </c>
      <c r="AN13" s="266">
        <f>VLOOKUP(A13,Monitoring_Stations!$A$1:$Q$78,17,FALSE)</f>
        <v>-77.751944444444447</v>
      </c>
      <c r="AO13" s="165">
        <v>8</v>
      </c>
    </row>
    <row r="14" spans="1:42" s="165" customFormat="1" ht="26.25" customHeight="1" x14ac:dyDescent="0.2">
      <c r="A14" s="253">
        <v>45</v>
      </c>
      <c r="B14" s="249" t="s">
        <v>336</v>
      </c>
      <c r="C14" s="166" t="s">
        <v>337</v>
      </c>
      <c r="D14" s="166" t="str">
        <f>VLOOKUP(A14,Monitoring_Stations!$A$2:$I$87,9)</f>
        <v>Off Evergreen Mills</v>
      </c>
      <c r="E14" s="235" t="s">
        <v>538</v>
      </c>
      <c r="F14" s="203"/>
      <c r="G14" s="168"/>
      <c r="H14" s="168"/>
      <c r="I14" s="168"/>
      <c r="J14" s="168"/>
      <c r="K14" s="168"/>
      <c r="L14" s="168"/>
      <c r="M14" s="168">
        <v>7</v>
      </c>
      <c r="N14" s="168">
        <v>9.9999999999999982</v>
      </c>
      <c r="O14" s="168">
        <v>11</v>
      </c>
      <c r="P14" s="168"/>
      <c r="Q14" s="168"/>
      <c r="R14" s="168"/>
      <c r="S14" s="168"/>
      <c r="T14" s="168"/>
      <c r="U14" s="168"/>
      <c r="V14" s="168"/>
      <c r="W14" s="168"/>
      <c r="X14" s="168"/>
      <c r="Y14" s="168"/>
      <c r="Z14" s="168"/>
      <c r="AA14" s="168"/>
      <c r="AB14" s="168"/>
      <c r="AC14" s="168"/>
      <c r="AD14" s="168"/>
      <c r="AE14" s="168"/>
      <c r="AF14" s="168"/>
      <c r="AG14" s="168"/>
      <c r="AH14" s="168"/>
      <c r="AI14" s="168"/>
      <c r="AJ14" s="261"/>
      <c r="AK14" s="264">
        <f t="shared" si="0"/>
        <v>9.3333333333333339</v>
      </c>
      <c r="AL14" s="164"/>
      <c r="AM14" s="266">
        <f>VLOOKUP(A14,Monitoring_Stations!$A$1:$Q$78,16,FALSE)</f>
        <v>38.959561999999998</v>
      </c>
      <c r="AN14" s="266">
        <f>VLOOKUP(A14,Monitoring_Stations!$A$1:$Q$78,17,FALSE)</f>
        <v>-77.544730000000001</v>
      </c>
      <c r="AO14" s="165">
        <v>9</v>
      </c>
      <c r="AP14" s="165" t="s">
        <v>646</v>
      </c>
    </row>
    <row r="15" spans="1:42" s="165" customFormat="1" ht="26.25" customHeight="1" x14ac:dyDescent="0.2">
      <c r="A15" s="253">
        <v>24</v>
      </c>
      <c r="B15" s="249" t="s">
        <v>69</v>
      </c>
      <c r="C15" s="166" t="s">
        <v>243</v>
      </c>
      <c r="D15" s="166" t="str">
        <f>VLOOKUP(A15,Monitoring_Stations!$A$2:$I$87,9)</f>
        <v>500 yards upstream from Tranquilty Rd. bridge</v>
      </c>
      <c r="E15" s="235" t="s">
        <v>622</v>
      </c>
      <c r="F15" s="203"/>
      <c r="G15" s="168"/>
      <c r="H15" s="168"/>
      <c r="I15" s="168"/>
      <c r="J15" s="168"/>
      <c r="K15" s="168"/>
      <c r="L15" s="168"/>
      <c r="M15" s="168"/>
      <c r="N15" s="168"/>
      <c r="O15" s="168"/>
      <c r="P15" s="168"/>
      <c r="Q15" s="168"/>
      <c r="R15" s="168"/>
      <c r="S15" s="168"/>
      <c r="T15" s="168"/>
      <c r="U15" s="168"/>
      <c r="V15" s="168">
        <v>6</v>
      </c>
      <c r="W15" s="168"/>
      <c r="X15" s="168"/>
      <c r="Y15" s="168"/>
      <c r="Z15" s="168"/>
      <c r="AA15" s="168"/>
      <c r="AB15" s="168"/>
      <c r="AC15" s="168"/>
      <c r="AD15" s="168"/>
      <c r="AE15" s="168">
        <v>8</v>
      </c>
      <c r="AF15" s="168">
        <v>9</v>
      </c>
      <c r="AG15" s="168">
        <v>11</v>
      </c>
      <c r="AH15" s="168">
        <v>12</v>
      </c>
      <c r="AI15" s="168"/>
      <c r="AJ15" s="261">
        <v>8</v>
      </c>
      <c r="AK15" s="264">
        <f t="shared" si="0"/>
        <v>9</v>
      </c>
      <c r="AL15" s="164"/>
      <c r="AM15" s="266">
        <f>VLOOKUP(A15,Monitoring_Stations!$A$1:$Q$78,16,FALSE)</f>
        <v>39.11888888888889</v>
      </c>
      <c r="AN15" s="266">
        <f>VLOOKUP(A15,Monitoring_Stations!$A$1:$Q$78,17,FALSE)</f>
        <v>-77.752499999999998</v>
      </c>
    </row>
    <row r="16" spans="1:42" s="165" customFormat="1" ht="26.25" customHeight="1" x14ac:dyDescent="0.2">
      <c r="A16" s="253">
        <v>34</v>
      </c>
      <c r="B16" s="249" t="s">
        <v>88</v>
      </c>
      <c r="C16" s="166" t="s">
        <v>282</v>
      </c>
      <c r="D16" s="166" t="str">
        <f>VLOOKUP(A16,Monitoring_Stations!$A$2:$I$87,9)</f>
        <v>BREC property immediately upstream of confluence with Sweet Run</v>
      </c>
      <c r="E16" s="235" t="s">
        <v>539</v>
      </c>
      <c r="F16" s="203"/>
      <c r="G16" s="168"/>
      <c r="H16" s="168"/>
      <c r="I16" s="168"/>
      <c r="J16" s="168">
        <v>9</v>
      </c>
      <c r="K16" s="168">
        <v>9</v>
      </c>
      <c r="L16" s="168">
        <v>9.9999999999999982</v>
      </c>
      <c r="M16" s="168">
        <v>9</v>
      </c>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261"/>
      <c r="AK16" s="264">
        <f t="shared" si="0"/>
        <v>9.25</v>
      </c>
      <c r="AL16" s="164"/>
      <c r="AM16" s="266">
        <f>VLOOKUP(A16,Monitoring_Stations!$A$1:$Q$78,16,FALSE)</f>
        <v>39.288333333333334</v>
      </c>
      <c r="AN16" s="266">
        <f>VLOOKUP(A16,Monitoring_Stations!$A$1:$Q$78,17,FALSE)</f>
        <v>-77.736666666666665</v>
      </c>
      <c r="AO16" s="165">
        <v>10</v>
      </c>
      <c r="AP16" s="165" t="s">
        <v>645</v>
      </c>
    </row>
    <row r="17" spans="1:42" s="165" customFormat="1" ht="26.25" customHeight="1" x14ac:dyDescent="0.2">
      <c r="A17" s="253">
        <v>6</v>
      </c>
      <c r="B17" s="249" t="s">
        <v>61</v>
      </c>
      <c r="C17" s="166" t="s">
        <v>179</v>
      </c>
      <c r="D17" s="166" t="str">
        <f>VLOOKUP(A17,Monitoring_Stations!$A$2:$I$87,9)</f>
        <v>Off Rt. 681at 15042 Milltown Rd (Ward Property)</v>
      </c>
      <c r="E17" s="235" t="s">
        <v>540</v>
      </c>
      <c r="F17" s="203"/>
      <c r="G17" s="168">
        <v>9.9999999999999982</v>
      </c>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261"/>
      <c r="AK17" s="264">
        <f t="shared" si="0"/>
        <v>9.9999999999999982</v>
      </c>
      <c r="AL17" s="164"/>
      <c r="AM17" s="266">
        <f>VLOOKUP(A17,Monitoring_Stations!$A$1:$Q$78,16,FALSE)</f>
        <v>39.202222222222225</v>
      </c>
      <c r="AN17" s="266">
        <f>VLOOKUP(A17,Monitoring_Stations!$A$1:$Q$78,17,FALSE)</f>
        <v>-77.617499999999993</v>
      </c>
    </row>
    <row r="18" spans="1:42" s="165" customFormat="1" ht="26.25" customHeight="1" x14ac:dyDescent="0.2">
      <c r="A18" s="253">
        <v>10</v>
      </c>
      <c r="B18" s="249" t="s">
        <v>61</v>
      </c>
      <c r="C18" s="166" t="s">
        <v>190</v>
      </c>
      <c r="D18" s="166" t="str">
        <f>VLOOKUP(A18,Monitoring_Stations!$A$2:$I$87,9)</f>
        <v>Phillip Farm just west of Village of Waterford, upstream of Waterford Mill</v>
      </c>
      <c r="E18" s="235" t="s">
        <v>541</v>
      </c>
      <c r="F18" s="203">
        <v>7</v>
      </c>
      <c r="G18" s="168"/>
      <c r="H18" s="168">
        <v>8</v>
      </c>
      <c r="I18" s="168">
        <v>9</v>
      </c>
      <c r="J18" s="168">
        <v>8</v>
      </c>
      <c r="K18" s="168"/>
      <c r="L18" s="168">
        <v>8</v>
      </c>
      <c r="M18" s="168">
        <v>9</v>
      </c>
      <c r="N18" s="168">
        <v>7</v>
      </c>
      <c r="O18" s="168">
        <v>11</v>
      </c>
      <c r="P18" s="168">
        <v>9</v>
      </c>
      <c r="Q18" s="168"/>
      <c r="R18" s="168"/>
      <c r="S18" s="168">
        <v>11</v>
      </c>
      <c r="T18" s="168"/>
      <c r="U18" s="168">
        <v>9</v>
      </c>
      <c r="V18" s="168"/>
      <c r="W18" s="168"/>
      <c r="X18" s="168"/>
      <c r="Y18" s="168"/>
      <c r="Z18" s="168"/>
      <c r="AA18" s="168"/>
      <c r="AB18" s="168">
        <v>9</v>
      </c>
      <c r="AC18" s="168"/>
      <c r="AD18" s="168">
        <v>8</v>
      </c>
      <c r="AE18" s="168">
        <v>12</v>
      </c>
      <c r="AF18" s="168"/>
      <c r="AG18" s="168"/>
      <c r="AH18" s="168"/>
      <c r="AI18" s="168"/>
      <c r="AJ18" s="261"/>
      <c r="AK18" s="264">
        <f t="shared" si="0"/>
        <v>8.9285714285714288</v>
      </c>
      <c r="AL18" s="164"/>
      <c r="AM18" s="266">
        <f>VLOOKUP(A18,Monitoring_Stations!$A$1:$Q$78,16,FALSE)</f>
        <v>39.190233333333332</v>
      </c>
      <c r="AN18" s="266">
        <f>VLOOKUP(A18,Monitoring_Stations!$A$1:$Q$78,17,FALSE)</f>
        <v>-77.614883333333324</v>
      </c>
      <c r="AO18" s="165">
        <v>11</v>
      </c>
      <c r="AP18" s="165" t="s">
        <v>649</v>
      </c>
    </row>
    <row r="19" spans="1:42" s="165" customFormat="1" ht="26.25" customHeight="1" x14ac:dyDescent="0.2">
      <c r="A19" s="253">
        <v>14</v>
      </c>
      <c r="B19" s="249" t="s">
        <v>207</v>
      </c>
      <c r="C19" s="166" t="s">
        <v>209</v>
      </c>
      <c r="D19" s="166" t="str">
        <f>VLOOKUP(A19,Monitoring_Stations!$A$2:$I$87,9)</f>
        <v>Sycolin Creek Downstream of Gant Rd Bridge off Cochran Mill Rd.</v>
      </c>
      <c r="E19" s="235" t="s">
        <v>542</v>
      </c>
      <c r="F19" s="203"/>
      <c r="G19" s="168">
        <v>12</v>
      </c>
      <c r="H19" s="168"/>
      <c r="I19" s="168">
        <v>12</v>
      </c>
      <c r="J19" s="168">
        <v>9</v>
      </c>
      <c r="K19" s="168">
        <v>12</v>
      </c>
      <c r="L19" s="168"/>
      <c r="M19" s="168">
        <v>9.9999999999999982</v>
      </c>
      <c r="N19" s="168">
        <v>9</v>
      </c>
      <c r="O19" s="168">
        <v>9</v>
      </c>
      <c r="P19" s="168"/>
      <c r="Q19" s="168"/>
      <c r="R19" s="168"/>
      <c r="S19" s="168"/>
      <c r="T19" s="168"/>
      <c r="U19" s="168"/>
      <c r="V19" s="168"/>
      <c r="W19" s="168"/>
      <c r="X19" s="168"/>
      <c r="Y19" s="168"/>
      <c r="Z19" s="168"/>
      <c r="AA19" s="168"/>
      <c r="AB19" s="168"/>
      <c r="AC19" s="168"/>
      <c r="AD19" s="168"/>
      <c r="AE19" s="168"/>
      <c r="AF19" s="168"/>
      <c r="AG19" s="168"/>
      <c r="AH19" s="168"/>
      <c r="AI19" s="168"/>
      <c r="AJ19" s="261"/>
      <c r="AK19" s="264">
        <f t="shared" si="0"/>
        <v>10.428571428571429</v>
      </c>
      <c r="AL19" s="164"/>
      <c r="AM19" s="266">
        <f>VLOOKUP(A19,Monitoring_Stations!$A$1:$Q$78,16,FALSE)</f>
        <v>39.061388888888885</v>
      </c>
      <c r="AN19" s="266">
        <f>VLOOKUP(A19,Monitoring_Stations!$A$1:$Q$78,17,FALSE)</f>
        <v>-77.540833333333325</v>
      </c>
      <c r="AO19" s="165">
        <v>12</v>
      </c>
      <c r="AP19" s="165" t="s">
        <v>643</v>
      </c>
    </row>
    <row r="20" spans="1:42" s="165" customFormat="1" ht="26.25" customHeight="1" x14ac:dyDescent="0.2">
      <c r="A20" s="253">
        <v>13</v>
      </c>
      <c r="B20" s="249" t="s">
        <v>57</v>
      </c>
      <c r="C20" s="166" t="s">
        <v>204</v>
      </c>
      <c r="D20" s="166" t="str">
        <f>VLOOKUP(A20,Monitoring_Stations!$A$2:$I$87,9)</f>
        <v>Lawson Road crossing of Tuscarora</v>
      </c>
      <c r="E20" s="235" t="s">
        <v>543</v>
      </c>
      <c r="F20" s="203"/>
      <c r="G20" s="168"/>
      <c r="H20" s="168">
        <v>7</v>
      </c>
      <c r="I20" s="168"/>
      <c r="J20" s="168"/>
      <c r="K20" s="168">
        <v>9</v>
      </c>
      <c r="L20" s="168"/>
      <c r="M20" s="168"/>
      <c r="N20" s="168"/>
      <c r="O20" s="168"/>
      <c r="P20" s="168"/>
      <c r="Q20" s="168"/>
      <c r="R20" s="168"/>
      <c r="S20" s="168"/>
      <c r="T20" s="168"/>
      <c r="U20" s="168">
        <v>5</v>
      </c>
      <c r="V20" s="168"/>
      <c r="W20" s="168"/>
      <c r="X20" s="168"/>
      <c r="Y20" s="168"/>
      <c r="Z20" s="168"/>
      <c r="AA20" s="168"/>
      <c r="AB20" s="168"/>
      <c r="AC20" s="168"/>
      <c r="AD20" s="168"/>
      <c r="AE20" s="168"/>
      <c r="AF20" s="168"/>
      <c r="AG20" s="168">
        <v>6</v>
      </c>
      <c r="AH20" s="168"/>
      <c r="AI20" s="168">
        <v>8</v>
      </c>
      <c r="AJ20" s="261">
        <v>4</v>
      </c>
      <c r="AK20" s="264">
        <f t="shared" si="0"/>
        <v>6.5</v>
      </c>
      <c r="AL20" s="164"/>
      <c r="AM20" s="266">
        <f>VLOOKUP(A20,Monitoring_Stations!$A$1:$Q$78,16,FALSE)</f>
        <v>39.105000000000004</v>
      </c>
      <c r="AN20" s="266">
        <f>VLOOKUP(A20,Monitoring_Stations!$A$1:$Q$78,17,FALSE)</f>
        <v>-77.560833333333335</v>
      </c>
      <c r="AO20" s="165">
        <v>13</v>
      </c>
      <c r="AP20" s="165" t="s">
        <v>653</v>
      </c>
    </row>
    <row r="21" spans="1:42" s="165" customFormat="1" ht="26.25" customHeight="1" x14ac:dyDescent="0.2">
      <c r="A21" s="253">
        <v>39</v>
      </c>
      <c r="B21" s="249" t="s">
        <v>302</v>
      </c>
      <c r="C21" s="166" t="s">
        <v>304</v>
      </c>
      <c r="D21" s="166" t="str">
        <f>VLOOKUP(A21,Monitoring_Stations!$A$2:$I$87,9)</f>
        <v>One of two site at Banshee Reeks  - Upper Watercress at Jakes Trail</v>
      </c>
      <c r="E21" s="235" t="s">
        <v>544</v>
      </c>
      <c r="F21" s="203"/>
      <c r="G21" s="168"/>
      <c r="H21" s="168">
        <v>8</v>
      </c>
      <c r="I21" s="168"/>
      <c r="J21" s="168">
        <v>4.9999999999999991</v>
      </c>
      <c r="K21" s="168"/>
      <c r="L21" s="168">
        <v>4</v>
      </c>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261"/>
      <c r="AK21" s="264">
        <f t="shared" si="0"/>
        <v>5.666666666666667</v>
      </c>
      <c r="AL21" s="164"/>
      <c r="AM21" s="266">
        <f>VLOOKUP(A21,Monitoring_Stations!$A$1:$Q$78,16,FALSE)</f>
        <v>39.028349999999996</v>
      </c>
      <c r="AN21" s="266">
        <f>VLOOKUP(A21,Monitoring_Stations!$A$1:$Q$78,17,FALSE)</f>
        <v>-77.590549999999993</v>
      </c>
      <c r="AO21" s="165">
        <v>14</v>
      </c>
      <c r="AP21" s="165" t="s">
        <v>642</v>
      </c>
    </row>
    <row r="22" spans="1:42" s="165" customFormat="1" ht="26.25" customHeight="1" x14ac:dyDescent="0.2">
      <c r="A22" s="253">
        <v>40</v>
      </c>
      <c r="B22" s="249" t="s">
        <v>302</v>
      </c>
      <c r="C22" s="166" t="s">
        <v>309</v>
      </c>
      <c r="D22" s="166" t="str">
        <f>VLOOKUP(A22,Monitoring_Stations!$A$2:$I$87,9)</f>
        <v>One of two site at Banshee Reeks</v>
      </c>
      <c r="E22" s="235" t="s">
        <v>545</v>
      </c>
      <c r="F22" s="203"/>
      <c r="G22" s="168"/>
      <c r="H22" s="168">
        <v>11</v>
      </c>
      <c r="I22" s="168"/>
      <c r="J22" s="168">
        <v>11</v>
      </c>
      <c r="K22" s="168"/>
      <c r="L22" s="168">
        <v>9</v>
      </c>
      <c r="M22" s="168"/>
      <c r="N22" s="168">
        <v>9</v>
      </c>
      <c r="O22" s="168"/>
      <c r="P22" s="168"/>
      <c r="Q22" s="168"/>
      <c r="R22" s="168"/>
      <c r="S22" s="168"/>
      <c r="T22" s="168"/>
      <c r="U22" s="168">
        <v>11</v>
      </c>
      <c r="V22" s="168"/>
      <c r="W22" s="168"/>
      <c r="X22" s="168"/>
      <c r="Y22" s="168"/>
      <c r="Z22" s="168"/>
      <c r="AA22" s="168"/>
      <c r="AB22" s="168"/>
      <c r="AC22" s="168"/>
      <c r="AD22" s="168"/>
      <c r="AE22" s="168"/>
      <c r="AF22" s="168"/>
      <c r="AG22" s="168"/>
      <c r="AH22" s="168"/>
      <c r="AI22" s="168"/>
      <c r="AJ22" s="261"/>
      <c r="AK22" s="264">
        <f t="shared" si="0"/>
        <v>10.199999999999999</v>
      </c>
      <c r="AL22" s="164"/>
      <c r="AM22" s="266">
        <f>VLOOKUP(A22,Monitoring_Stations!$A$1:$Q$78,16,FALSE)</f>
        <v>39.023099999999999</v>
      </c>
      <c r="AN22" s="266">
        <f>VLOOKUP(A22,Monitoring_Stations!$A$1:$Q$78,17,FALSE)</f>
        <v>-77.588633333333334</v>
      </c>
      <c r="AO22" s="165">
        <v>15</v>
      </c>
      <c r="AP22" s="165" t="s">
        <v>656</v>
      </c>
    </row>
    <row r="23" spans="1:42" s="165" customFormat="1" ht="26.25" customHeight="1" x14ac:dyDescent="0.2">
      <c r="A23" s="253">
        <v>33</v>
      </c>
      <c r="B23" s="249" t="s">
        <v>269</v>
      </c>
      <c r="C23" s="166" t="s">
        <v>275</v>
      </c>
      <c r="D23" s="166" t="str">
        <f>VLOOKUP(A23,Monitoring_Stations!$A$2:$I$87,9)</f>
        <v>100 ft upstream of Rt. 661 bridge</v>
      </c>
      <c r="E23" s="235" t="s">
        <v>546</v>
      </c>
      <c r="F23" s="203">
        <v>9.9999999999999982</v>
      </c>
      <c r="G23" s="168"/>
      <c r="H23" s="168">
        <v>11</v>
      </c>
      <c r="I23" s="168">
        <v>8</v>
      </c>
      <c r="J23" s="168"/>
      <c r="K23" s="168">
        <v>11</v>
      </c>
      <c r="L23" s="168"/>
      <c r="M23" s="168"/>
      <c r="N23" s="168"/>
      <c r="O23" s="168"/>
      <c r="P23" s="168"/>
      <c r="Q23" s="168"/>
      <c r="R23" s="168"/>
      <c r="S23" s="168"/>
      <c r="T23" s="168"/>
      <c r="U23" s="168"/>
      <c r="V23" s="168"/>
      <c r="W23" s="168"/>
      <c r="X23" s="168"/>
      <c r="Y23" s="168"/>
      <c r="Z23" s="168"/>
      <c r="AA23" s="168">
        <v>9</v>
      </c>
      <c r="AB23" s="168"/>
      <c r="AC23" s="168"/>
      <c r="AD23" s="168"/>
      <c r="AE23" s="168"/>
      <c r="AF23" s="168"/>
      <c r="AG23" s="168"/>
      <c r="AH23" s="168"/>
      <c r="AI23" s="168"/>
      <c r="AJ23" s="261"/>
      <c r="AK23" s="264">
        <f t="shared" si="0"/>
        <v>9.8000000000000007</v>
      </c>
      <c r="AL23" s="164"/>
      <c r="AM23" s="266">
        <f>VLOOKUP(A23,Monitoring_Stations!$A$1:$Q$78,16,FALSE)</f>
        <v>39.174822222222218</v>
      </c>
      <c r="AN23" s="266">
        <f>VLOOKUP(A23,Monitoring_Stations!$A$1:$Q$78,17,FALSE)</f>
        <v>-77.529894444444437</v>
      </c>
      <c r="AO23" s="165">
        <v>16</v>
      </c>
      <c r="AP23" s="165" t="s">
        <v>654</v>
      </c>
    </row>
    <row r="24" spans="1:42" s="165" customFormat="1" ht="26.25" customHeight="1" x14ac:dyDescent="0.2">
      <c r="A24" s="253">
        <v>35</v>
      </c>
      <c r="B24" s="249" t="s">
        <v>90</v>
      </c>
      <c r="C24" s="166" t="s">
        <v>286</v>
      </c>
      <c r="D24" s="166" t="str">
        <f>VLOOKUP(A24,Monitoring_Stations!$A$2:$I$87,9)</f>
        <v>Downstream of Rt. 685 crossing on BREC Property</v>
      </c>
      <c r="E24" s="235" t="s">
        <v>547</v>
      </c>
      <c r="F24" s="203"/>
      <c r="G24" s="168">
        <v>11</v>
      </c>
      <c r="H24" s="168"/>
      <c r="I24" s="168"/>
      <c r="J24" s="168">
        <v>11</v>
      </c>
      <c r="K24" s="168"/>
      <c r="L24" s="168">
        <v>7</v>
      </c>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261"/>
      <c r="AK24" s="264">
        <f t="shared" si="0"/>
        <v>9.6666666666666661</v>
      </c>
      <c r="AL24" s="164"/>
      <c r="AM24" s="266">
        <f>VLOOKUP(A24,Monitoring_Stations!$A$1:$Q$78,16,FALSE)</f>
        <v>39.287944444444442</v>
      </c>
      <c r="AN24" s="266">
        <f>VLOOKUP(A24,Monitoring_Stations!$A$1:$Q$78,17,FALSE)</f>
        <v>-77.737975000000006</v>
      </c>
      <c r="AO24" s="165">
        <v>17</v>
      </c>
      <c r="AP24" s="165" t="s">
        <v>644</v>
      </c>
    </row>
    <row r="25" spans="1:42" s="165" customFormat="1" ht="26.25" customHeight="1" x14ac:dyDescent="0.2">
      <c r="A25" s="253">
        <v>69</v>
      </c>
      <c r="B25" s="249" t="s">
        <v>580</v>
      </c>
      <c r="C25" s="166" t="s">
        <v>583</v>
      </c>
      <c r="D25" s="166" t="str">
        <f>VLOOKUP(A25,Monitoring_Stations!$A$2:$I$87,9)</f>
        <v>21860 Whisper Ct, Leesburg</v>
      </c>
      <c r="E25" s="235" t="s">
        <v>591</v>
      </c>
      <c r="F25" s="203"/>
      <c r="G25" s="168"/>
      <c r="H25" s="168"/>
      <c r="I25" s="168"/>
      <c r="J25" s="168"/>
      <c r="K25" s="168"/>
      <c r="L25" s="168"/>
      <c r="M25" s="168"/>
      <c r="N25" s="168"/>
      <c r="O25" s="168"/>
      <c r="P25" s="168"/>
      <c r="Q25" s="168"/>
      <c r="R25" s="168"/>
      <c r="S25" s="168">
        <v>12</v>
      </c>
      <c r="T25" s="168"/>
      <c r="U25" s="168"/>
      <c r="V25" s="168"/>
      <c r="W25" s="168"/>
      <c r="X25" s="168"/>
      <c r="Y25" s="168"/>
      <c r="Z25" s="168"/>
      <c r="AA25" s="168"/>
      <c r="AB25" s="168"/>
      <c r="AC25" s="168"/>
      <c r="AD25" s="168"/>
      <c r="AE25" s="168"/>
      <c r="AF25" s="168"/>
      <c r="AG25" s="168"/>
      <c r="AH25" s="168"/>
      <c r="AI25" s="168"/>
      <c r="AJ25" s="261"/>
      <c r="AK25" s="264">
        <f t="shared" si="0"/>
        <v>12</v>
      </c>
      <c r="AL25" s="164"/>
      <c r="AM25" s="266">
        <f>VLOOKUP(A25,Monitoring_Stations!$A$1:$Q$78,16,FALSE)</f>
        <v>39.011413263000001</v>
      </c>
      <c r="AN25" s="266">
        <f>VLOOKUP(A25,Monitoring_Stations!$A$1:$Q$78,17,FALSE)</f>
        <v>-77.578687002999999</v>
      </c>
    </row>
    <row r="26" spans="1:42" s="165" customFormat="1" ht="26.25" customHeight="1" x14ac:dyDescent="0.2">
      <c r="A26" s="254">
        <v>8</v>
      </c>
      <c r="B26" s="249" t="s">
        <v>61</v>
      </c>
      <c r="C26" s="166" t="s">
        <v>186</v>
      </c>
      <c r="D26" s="166" t="str">
        <f>VLOOKUP(A26,Monitoring_Stations!$A$2:$I$87,9)</f>
        <v>Purcellville Nature Park</v>
      </c>
      <c r="E26" s="235" t="s">
        <v>575</v>
      </c>
      <c r="F26" s="203"/>
      <c r="G26" s="168"/>
      <c r="H26" s="168"/>
      <c r="I26" s="168"/>
      <c r="J26" s="168"/>
      <c r="K26" s="168"/>
      <c r="L26" s="168"/>
      <c r="M26" s="168"/>
      <c r="N26" s="168"/>
      <c r="O26" s="168"/>
      <c r="P26" s="168"/>
      <c r="Q26" s="168"/>
      <c r="R26" s="168"/>
      <c r="S26" s="168"/>
      <c r="T26" s="168">
        <v>8</v>
      </c>
      <c r="U26" s="168"/>
      <c r="V26" s="168"/>
      <c r="W26" s="168"/>
      <c r="X26" s="168"/>
      <c r="Y26" s="168"/>
      <c r="Z26" s="168"/>
      <c r="AA26" s="168"/>
      <c r="AB26" s="168"/>
      <c r="AC26" s="168"/>
      <c r="AD26" s="168"/>
      <c r="AE26" s="168"/>
      <c r="AF26" s="168"/>
      <c r="AG26" s="168"/>
      <c r="AH26" s="168"/>
      <c r="AI26" s="168"/>
      <c r="AJ26" s="261"/>
      <c r="AK26" s="264">
        <f t="shared" si="0"/>
        <v>8</v>
      </c>
      <c r="AL26" s="164"/>
      <c r="AM26" s="266">
        <f>VLOOKUP(A26,Monitoring_Stations!$A$1:$Q$78,16,FALSE)</f>
        <v>39.141666666666666</v>
      </c>
      <c r="AN26" s="266">
        <f>VLOOKUP(A26,Monitoring_Stations!$A$1:$Q$78,17,FALSE)</f>
        <v>-77.716111111111118</v>
      </c>
    </row>
    <row r="27" spans="1:42" ht="26.25" customHeight="1" x14ac:dyDescent="0.2">
      <c r="A27" s="255">
        <v>76</v>
      </c>
      <c r="B27" s="249" t="s">
        <v>93</v>
      </c>
      <c r="C27" s="166" t="s">
        <v>701</v>
      </c>
      <c r="D27" s="166" t="s">
        <v>712</v>
      </c>
      <c r="E27" s="235" t="s">
        <v>702</v>
      </c>
      <c r="F27" s="203"/>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v>6</v>
      </c>
      <c r="AH27" s="168"/>
      <c r="AI27" s="168"/>
      <c r="AJ27" s="261"/>
      <c r="AK27" s="264">
        <f t="shared" si="0"/>
        <v>6</v>
      </c>
      <c r="AM27" s="268">
        <f>VLOOKUP(A27,Monitoring_Stations!$A$1:$Q$78,16,FALSE)</f>
        <v>39.051859999999998</v>
      </c>
      <c r="AN27" s="268">
        <f>VLOOKUP(A27,Monitoring_Stations!$A$1:$Q$78,17,FALSE)</f>
        <v>-77.432477000000006</v>
      </c>
    </row>
    <row r="28" spans="1:42" ht="26.25" customHeight="1" x14ac:dyDescent="0.2">
      <c r="A28" s="255">
        <v>75</v>
      </c>
      <c r="B28" s="249" t="s">
        <v>80</v>
      </c>
      <c r="C28" s="166" t="s">
        <v>699</v>
      </c>
      <c r="D28" s="166" t="s">
        <v>711</v>
      </c>
      <c r="E28" s="235" t="s">
        <v>700</v>
      </c>
      <c r="F28" s="203"/>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v>7</v>
      </c>
      <c r="AH28" s="168"/>
      <c r="AI28" s="168"/>
      <c r="AJ28" s="261"/>
      <c r="AK28" s="264">
        <f t="shared" si="0"/>
        <v>7</v>
      </c>
      <c r="AM28" s="268">
        <f>VLOOKUP(A28,Monitoring_Stations!$A$1:$Q$78,16,FALSE)</f>
        <v>39.024158</v>
      </c>
      <c r="AN28" s="268">
        <f>VLOOKUP(A28,Monitoring_Stations!$A$1:$Q$78,17,FALSE)</f>
        <v>-77.496875000000003</v>
      </c>
    </row>
    <row r="29" spans="1:42" ht="26.25" customHeight="1" thickBot="1" x14ac:dyDescent="0.25">
      <c r="A29" s="256">
        <v>77</v>
      </c>
      <c r="B29" s="250" t="s">
        <v>710</v>
      </c>
      <c r="C29" s="167" t="s">
        <v>708</v>
      </c>
      <c r="D29" s="167" t="s">
        <v>709</v>
      </c>
      <c r="E29" s="241" t="s">
        <v>715</v>
      </c>
      <c r="F29" s="232"/>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62">
        <v>9</v>
      </c>
      <c r="AK29" s="265">
        <f t="shared" si="0"/>
        <v>9</v>
      </c>
      <c r="AM29" s="268">
        <f>VLOOKUP(A29,Monitoring_Stations!$A$1:$Q$78,16,FALSE)</f>
        <v>39.098821999999998</v>
      </c>
      <c r="AN29" s="268">
        <f>VLOOKUP(A29,Monitoring_Stations!$A$1:$Q$78,17,FALSE)</f>
        <v>-77.496486000000004</v>
      </c>
    </row>
    <row r="30" spans="1:42" x14ac:dyDescent="0.2">
      <c r="E30" s="238" t="s">
        <v>713</v>
      </c>
      <c r="F30" s="239">
        <f t="shared" ref="F30:AJ30" si="1">COUNTA(F2:F29)</f>
        <v>4</v>
      </c>
      <c r="G30" s="239">
        <f t="shared" si="1"/>
        <v>3</v>
      </c>
      <c r="H30" s="239">
        <f t="shared" si="1"/>
        <v>8</v>
      </c>
      <c r="I30" s="239">
        <f t="shared" si="1"/>
        <v>5</v>
      </c>
      <c r="J30" s="239">
        <f t="shared" si="1"/>
        <v>10</v>
      </c>
      <c r="K30" s="239">
        <f t="shared" si="1"/>
        <v>7</v>
      </c>
      <c r="L30" s="239">
        <f t="shared" si="1"/>
        <v>10</v>
      </c>
      <c r="M30" s="239">
        <f t="shared" si="1"/>
        <v>9</v>
      </c>
      <c r="N30" s="239">
        <f t="shared" si="1"/>
        <v>8</v>
      </c>
      <c r="O30" s="239">
        <f t="shared" si="1"/>
        <v>8</v>
      </c>
      <c r="P30" s="239">
        <f t="shared" si="1"/>
        <v>5</v>
      </c>
      <c r="Q30" s="239">
        <f t="shared" si="1"/>
        <v>2</v>
      </c>
      <c r="R30" s="239">
        <f t="shared" si="1"/>
        <v>1</v>
      </c>
      <c r="S30" s="239">
        <f t="shared" si="1"/>
        <v>6</v>
      </c>
      <c r="T30" s="239">
        <f t="shared" si="1"/>
        <v>3</v>
      </c>
      <c r="U30" s="239">
        <f t="shared" si="1"/>
        <v>4</v>
      </c>
      <c r="V30" s="239">
        <f t="shared" si="1"/>
        <v>5</v>
      </c>
      <c r="W30" s="239">
        <f t="shared" si="1"/>
        <v>1</v>
      </c>
      <c r="X30" s="239">
        <f t="shared" si="1"/>
        <v>1</v>
      </c>
      <c r="Y30" s="239">
        <f t="shared" si="1"/>
        <v>1</v>
      </c>
      <c r="Z30" s="239">
        <f t="shared" si="1"/>
        <v>1</v>
      </c>
      <c r="AA30" s="239">
        <f t="shared" si="1"/>
        <v>2</v>
      </c>
      <c r="AB30" s="239">
        <f t="shared" si="1"/>
        <v>3</v>
      </c>
      <c r="AC30" s="239">
        <f t="shared" si="1"/>
        <v>1</v>
      </c>
      <c r="AD30" s="239">
        <f t="shared" si="1"/>
        <v>2</v>
      </c>
      <c r="AE30" s="239">
        <f t="shared" si="1"/>
        <v>3</v>
      </c>
      <c r="AF30" s="239">
        <f t="shared" si="1"/>
        <v>2</v>
      </c>
      <c r="AG30" s="239">
        <f t="shared" si="1"/>
        <v>5</v>
      </c>
      <c r="AH30" s="239">
        <f t="shared" si="1"/>
        <v>3</v>
      </c>
      <c r="AI30" s="239">
        <f t="shared" si="1"/>
        <v>1</v>
      </c>
      <c r="AJ30" s="240">
        <f t="shared" si="1"/>
        <v>4</v>
      </c>
      <c r="AK30" s="161"/>
    </row>
    <row r="31" spans="1:42" ht="13.5" thickBot="1" x14ac:dyDescent="0.25">
      <c r="E31" s="236" t="s">
        <v>714</v>
      </c>
      <c r="F31" s="270">
        <f>COUNTA(F2:H29)</f>
        <v>15</v>
      </c>
      <c r="G31" s="271"/>
      <c r="H31" s="271"/>
      <c r="I31" s="270">
        <f>COUNTA(I2:K29)</f>
        <v>22</v>
      </c>
      <c r="J31" s="271"/>
      <c r="K31" s="271"/>
      <c r="L31" s="270">
        <f>COUNTA(L2:N29)</f>
        <v>27</v>
      </c>
      <c r="M31" s="271"/>
      <c r="N31" s="271"/>
      <c r="O31" s="270">
        <f>COUNTA(O2:R29)</f>
        <v>16</v>
      </c>
      <c r="P31" s="271"/>
      <c r="Q31" s="271"/>
      <c r="R31" s="271"/>
      <c r="S31" s="270">
        <f>COUNTA(S2:U29)</f>
        <v>13</v>
      </c>
      <c r="T31" s="271"/>
      <c r="U31" s="271"/>
      <c r="V31" s="270">
        <f>COUNTA(V2:X29)</f>
        <v>7</v>
      </c>
      <c r="W31" s="271"/>
      <c r="X31" s="271"/>
      <c r="Y31" s="270">
        <f>COUNTA(Y2:AA29)</f>
        <v>4</v>
      </c>
      <c r="Z31" s="271"/>
      <c r="AA31" s="271"/>
      <c r="AB31" s="270">
        <f>COUNTA(AB2:AD29)</f>
        <v>6</v>
      </c>
      <c r="AC31" s="271"/>
      <c r="AD31" s="271"/>
      <c r="AE31" s="270">
        <f>COUNTA(AE2:AG29)</f>
        <v>10</v>
      </c>
      <c r="AF31" s="271"/>
      <c r="AG31" s="271"/>
      <c r="AH31" s="270">
        <f>COUNTA(AH2:AJ29)</f>
        <v>8</v>
      </c>
      <c r="AI31" s="271"/>
      <c r="AJ31" s="272"/>
      <c r="AK31" s="258"/>
    </row>
  </sheetData>
  <mergeCells count="10">
    <mergeCell ref="O31:R31"/>
    <mergeCell ref="L31:N31"/>
    <mergeCell ref="I31:K31"/>
    <mergeCell ref="F31:H31"/>
    <mergeCell ref="AH31:AJ31"/>
    <mergeCell ref="AE31:AG31"/>
    <mergeCell ref="AB31:AD31"/>
    <mergeCell ref="Y31:AA31"/>
    <mergeCell ref="V31:X31"/>
    <mergeCell ref="S31:U31"/>
  </mergeCells>
  <conditionalFormatting sqref="F2:U12 AL2:AN12 F15:AJ26 AL15:AN26">
    <cfRule type="cellIs" dxfId="107" priority="127" stopIfTrue="1" operator="between">
      <formula>8</formula>
      <formula>8</formula>
    </cfRule>
    <cfRule type="cellIs" dxfId="106" priority="128" stopIfTrue="1" operator="between">
      <formula>9</formula>
      <formula>12</formula>
    </cfRule>
    <cfRule type="cellIs" dxfId="105" priority="130" operator="between">
      <formula>1</formula>
      <formula>7</formula>
    </cfRule>
  </conditionalFormatting>
  <conditionalFormatting sqref="V2:X12">
    <cfRule type="cellIs" dxfId="104" priority="121" stopIfTrue="1" operator="between">
      <formula>8</formula>
      <formula>8</formula>
    </cfRule>
    <cfRule type="cellIs" dxfId="103" priority="122" stopIfTrue="1" operator="between">
      <formula>9</formula>
      <formula>12</formula>
    </cfRule>
    <cfRule type="cellIs" dxfId="102" priority="123" operator="between">
      <formula>1</formula>
      <formula>7</formula>
    </cfRule>
  </conditionalFormatting>
  <conditionalFormatting sqref="AL14:AN14 F14:U14">
    <cfRule type="cellIs" dxfId="101" priority="118" stopIfTrue="1" operator="between">
      <formula>8</formula>
      <formula>8</formula>
    </cfRule>
    <cfRule type="cellIs" dxfId="100" priority="119" stopIfTrue="1" operator="between">
      <formula>9</formula>
      <formula>12</formula>
    </cfRule>
    <cfRule type="cellIs" dxfId="99" priority="120" operator="between">
      <formula>1</formula>
      <formula>7</formula>
    </cfRule>
  </conditionalFormatting>
  <conditionalFormatting sqref="V14:X14">
    <cfRule type="cellIs" dxfId="98" priority="115" stopIfTrue="1" operator="between">
      <formula>8</formula>
      <formula>8</formula>
    </cfRule>
    <cfRule type="cellIs" dxfId="97" priority="116" stopIfTrue="1" operator="between">
      <formula>9</formula>
      <formula>12</formula>
    </cfRule>
    <cfRule type="cellIs" dxfId="96" priority="117" operator="between">
      <formula>1</formula>
      <formula>7</formula>
    </cfRule>
  </conditionalFormatting>
  <conditionalFormatting sqref="AL13:AN13 F13:U13">
    <cfRule type="cellIs" dxfId="95" priority="112" stopIfTrue="1" operator="between">
      <formula>8</formula>
      <formula>8</formula>
    </cfRule>
    <cfRule type="cellIs" dxfId="94" priority="113" stopIfTrue="1" operator="between">
      <formula>9</formula>
      <formula>12</formula>
    </cfRule>
    <cfRule type="cellIs" dxfId="93" priority="114" operator="between">
      <formula>1</formula>
      <formula>7</formula>
    </cfRule>
  </conditionalFormatting>
  <conditionalFormatting sqref="V13:X13">
    <cfRule type="cellIs" dxfId="92" priority="109" stopIfTrue="1" operator="between">
      <formula>8</formula>
      <formula>8</formula>
    </cfRule>
    <cfRule type="cellIs" dxfId="91" priority="110" stopIfTrue="1" operator="between">
      <formula>9</formula>
      <formula>12</formula>
    </cfRule>
    <cfRule type="cellIs" dxfId="90" priority="111" operator="between">
      <formula>1</formula>
      <formula>7</formula>
    </cfRule>
  </conditionalFormatting>
  <conditionalFormatting sqref="Y2:AA12">
    <cfRule type="cellIs" dxfId="89" priority="106" stopIfTrue="1" operator="between">
      <formula>8</formula>
      <formula>8</formula>
    </cfRule>
    <cfRule type="cellIs" dxfId="88" priority="107" stopIfTrue="1" operator="between">
      <formula>9</formula>
      <formula>12</formula>
    </cfRule>
    <cfRule type="cellIs" dxfId="87" priority="108" operator="between">
      <formula>1</formula>
      <formula>7</formula>
    </cfRule>
  </conditionalFormatting>
  <conditionalFormatting sqref="Y14:AA14">
    <cfRule type="cellIs" dxfId="86" priority="103" stopIfTrue="1" operator="between">
      <formula>8</formula>
      <formula>8</formula>
    </cfRule>
    <cfRule type="cellIs" dxfId="85" priority="104" stopIfTrue="1" operator="between">
      <formula>9</formula>
      <formula>12</formula>
    </cfRule>
    <cfRule type="cellIs" dxfId="84" priority="105" operator="between">
      <formula>1</formula>
      <formula>7</formula>
    </cfRule>
  </conditionalFormatting>
  <conditionalFormatting sqref="Y13:AA13">
    <cfRule type="cellIs" dxfId="83" priority="100" stopIfTrue="1" operator="between">
      <formula>8</formula>
      <formula>8</formula>
    </cfRule>
    <cfRule type="cellIs" dxfId="82" priority="101" stopIfTrue="1" operator="between">
      <formula>9</formula>
      <formula>12</formula>
    </cfRule>
    <cfRule type="cellIs" dxfId="81" priority="102" operator="between">
      <formula>1</formula>
      <formula>7</formula>
    </cfRule>
  </conditionalFormatting>
  <conditionalFormatting sqref="AH2:AJ12">
    <cfRule type="cellIs" dxfId="80" priority="97" stopIfTrue="1" operator="between">
      <formula>8</formula>
      <formula>8</formula>
    </cfRule>
    <cfRule type="cellIs" dxfId="79" priority="98" stopIfTrue="1" operator="between">
      <formula>9</formula>
      <formula>12</formula>
    </cfRule>
    <cfRule type="cellIs" dxfId="78" priority="99" operator="between">
      <formula>1</formula>
      <formula>7</formula>
    </cfRule>
  </conditionalFormatting>
  <conditionalFormatting sqref="AH14:AJ14">
    <cfRule type="cellIs" dxfId="77" priority="94" stopIfTrue="1" operator="between">
      <formula>8</formula>
      <formula>8</formula>
    </cfRule>
    <cfRule type="cellIs" dxfId="76" priority="95" stopIfTrue="1" operator="between">
      <formula>9</formula>
      <formula>12</formula>
    </cfRule>
    <cfRule type="cellIs" dxfId="75" priority="96" operator="between">
      <formula>1</formula>
      <formula>7</formula>
    </cfRule>
  </conditionalFormatting>
  <conditionalFormatting sqref="AH13:AJ13">
    <cfRule type="cellIs" dxfId="74" priority="91" stopIfTrue="1" operator="between">
      <formula>8</formula>
      <formula>8</formula>
    </cfRule>
    <cfRule type="cellIs" dxfId="73" priority="92" stopIfTrue="1" operator="between">
      <formula>9</formula>
      <formula>12</formula>
    </cfRule>
    <cfRule type="cellIs" dxfId="72" priority="93" operator="between">
      <formula>1</formula>
      <formula>7</formula>
    </cfRule>
  </conditionalFormatting>
  <conditionalFormatting sqref="AB2:AD12">
    <cfRule type="cellIs" dxfId="71" priority="88" stopIfTrue="1" operator="between">
      <formula>8</formula>
      <formula>8</formula>
    </cfRule>
    <cfRule type="cellIs" dxfId="70" priority="89" stopIfTrue="1" operator="between">
      <formula>9</formula>
      <formula>12</formula>
    </cfRule>
    <cfRule type="cellIs" dxfId="69" priority="90" operator="between">
      <formula>1</formula>
      <formula>7</formula>
    </cfRule>
  </conditionalFormatting>
  <conditionalFormatting sqref="AB14:AD14">
    <cfRule type="cellIs" dxfId="68" priority="85" stopIfTrue="1" operator="between">
      <formula>8</formula>
      <formula>8</formula>
    </cfRule>
    <cfRule type="cellIs" dxfId="67" priority="86" stopIfTrue="1" operator="between">
      <formula>9</formula>
      <formula>12</formula>
    </cfRule>
    <cfRule type="cellIs" dxfId="66" priority="87" operator="between">
      <formula>1</formula>
      <formula>7</formula>
    </cfRule>
  </conditionalFormatting>
  <conditionalFormatting sqref="AB13:AD13">
    <cfRule type="cellIs" dxfId="65" priority="82" stopIfTrue="1" operator="between">
      <formula>8</formula>
      <formula>8</formula>
    </cfRule>
    <cfRule type="cellIs" dxfId="64" priority="83" stopIfTrue="1" operator="between">
      <formula>9</formula>
      <formula>12</formula>
    </cfRule>
    <cfRule type="cellIs" dxfId="63" priority="84" operator="between">
      <formula>1</formula>
      <formula>7</formula>
    </cfRule>
  </conditionalFormatting>
  <conditionalFormatting sqref="AE2:AG12">
    <cfRule type="cellIs" dxfId="62" priority="79" stopIfTrue="1" operator="between">
      <formula>8</formula>
      <formula>8</formula>
    </cfRule>
    <cfRule type="cellIs" dxfId="61" priority="80" stopIfTrue="1" operator="between">
      <formula>9</formula>
      <formula>12</formula>
    </cfRule>
    <cfRule type="cellIs" dxfId="60" priority="81" operator="between">
      <formula>1</formula>
      <formula>7</formula>
    </cfRule>
  </conditionalFormatting>
  <conditionalFormatting sqref="AE14:AG14">
    <cfRule type="cellIs" dxfId="59" priority="76" stopIfTrue="1" operator="between">
      <formula>8</formula>
      <formula>8</formula>
    </cfRule>
    <cfRule type="cellIs" dxfId="58" priority="77" stopIfTrue="1" operator="between">
      <formula>9</formula>
      <formula>12</formula>
    </cfRule>
    <cfRule type="cellIs" dxfId="57" priority="78" operator="between">
      <formula>1</formula>
      <formula>7</formula>
    </cfRule>
  </conditionalFormatting>
  <conditionalFormatting sqref="AE13:AG13">
    <cfRule type="cellIs" dxfId="56" priority="73" stopIfTrue="1" operator="between">
      <formula>8</formula>
      <formula>8</formula>
    </cfRule>
    <cfRule type="cellIs" dxfId="55" priority="74" stopIfTrue="1" operator="between">
      <formula>9</formula>
      <formula>12</formula>
    </cfRule>
    <cfRule type="cellIs" dxfId="54" priority="75" operator="between">
      <formula>1</formula>
      <formula>7</formula>
    </cfRule>
  </conditionalFormatting>
  <conditionalFormatting sqref="F28:U28">
    <cfRule type="cellIs" dxfId="53" priority="70" stopIfTrue="1" operator="between">
      <formula>8</formula>
      <formula>8</formula>
    </cfRule>
    <cfRule type="cellIs" dxfId="52" priority="71" stopIfTrue="1" operator="between">
      <formula>9</formula>
      <formula>12</formula>
    </cfRule>
    <cfRule type="cellIs" dxfId="51" priority="72" operator="between">
      <formula>1</formula>
      <formula>7</formula>
    </cfRule>
  </conditionalFormatting>
  <conditionalFormatting sqref="V28:X28">
    <cfRule type="cellIs" dxfId="50" priority="67" stopIfTrue="1" operator="between">
      <formula>8</formula>
      <formula>8</formula>
    </cfRule>
    <cfRule type="cellIs" dxfId="49" priority="68" stopIfTrue="1" operator="between">
      <formula>9</formula>
      <formula>12</formula>
    </cfRule>
    <cfRule type="cellIs" dxfId="48" priority="69" operator="between">
      <formula>1</formula>
      <formula>7</formula>
    </cfRule>
  </conditionalFormatting>
  <conditionalFormatting sqref="Y28:AA28">
    <cfRule type="cellIs" dxfId="47" priority="64" stopIfTrue="1" operator="between">
      <formula>8</formula>
      <formula>8</formula>
    </cfRule>
    <cfRule type="cellIs" dxfId="46" priority="65" stopIfTrue="1" operator="between">
      <formula>9</formula>
      <formula>12</formula>
    </cfRule>
    <cfRule type="cellIs" dxfId="45" priority="66" operator="between">
      <formula>1</formula>
      <formula>7</formula>
    </cfRule>
  </conditionalFormatting>
  <conditionalFormatting sqref="AH28:AJ28">
    <cfRule type="cellIs" dxfId="44" priority="61" stopIfTrue="1" operator="between">
      <formula>8</formula>
      <formula>8</formula>
    </cfRule>
    <cfRule type="cellIs" dxfId="43" priority="62" stopIfTrue="1" operator="between">
      <formula>9</formula>
      <formula>12</formula>
    </cfRule>
    <cfRule type="cellIs" dxfId="42" priority="63" operator="between">
      <formula>1</formula>
      <formula>7</formula>
    </cfRule>
  </conditionalFormatting>
  <conditionalFormatting sqref="AB28:AD28">
    <cfRule type="cellIs" dxfId="41" priority="58" stopIfTrue="1" operator="between">
      <formula>8</formula>
      <formula>8</formula>
    </cfRule>
    <cfRule type="cellIs" dxfId="40" priority="59" stopIfTrue="1" operator="between">
      <formula>9</formula>
      <formula>12</formula>
    </cfRule>
    <cfRule type="cellIs" dxfId="39" priority="60" operator="between">
      <formula>1</formula>
      <formula>7</formula>
    </cfRule>
  </conditionalFormatting>
  <conditionalFormatting sqref="AE28:AG28">
    <cfRule type="cellIs" dxfId="38" priority="55" stopIfTrue="1" operator="between">
      <formula>8</formula>
      <formula>8</formula>
    </cfRule>
    <cfRule type="cellIs" dxfId="37" priority="56" stopIfTrue="1" operator="between">
      <formula>9</formula>
      <formula>12</formula>
    </cfRule>
    <cfRule type="cellIs" dxfId="36" priority="57" operator="between">
      <formula>1</formula>
      <formula>7</formula>
    </cfRule>
  </conditionalFormatting>
  <conditionalFormatting sqref="F27:U27">
    <cfRule type="cellIs" dxfId="35" priority="52" stopIfTrue="1" operator="between">
      <formula>8</formula>
      <formula>8</formula>
    </cfRule>
    <cfRule type="cellIs" dxfId="34" priority="53" stopIfTrue="1" operator="between">
      <formula>9</formula>
      <formula>12</formula>
    </cfRule>
    <cfRule type="cellIs" dxfId="33" priority="54" operator="between">
      <formula>1</formula>
      <formula>7</formula>
    </cfRule>
  </conditionalFormatting>
  <conditionalFormatting sqref="V27:X27">
    <cfRule type="cellIs" dxfId="32" priority="49" stopIfTrue="1" operator="between">
      <formula>8</formula>
      <formula>8</formula>
    </cfRule>
    <cfRule type="cellIs" dxfId="31" priority="50" stopIfTrue="1" operator="between">
      <formula>9</formula>
      <formula>12</formula>
    </cfRule>
    <cfRule type="cellIs" dxfId="30" priority="51" operator="between">
      <formula>1</formula>
      <formula>7</formula>
    </cfRule>
  </conditionalFormatting>
  <conditionalFormatting sqref="Y27:AA27">
    <cfRule type="cellIs" dxfId="29" priority="46" stopIfTrue="1" operator="between">
      <formula>8</formula>
      <formula>8</formula>
    </cfRule>
    <cfRule type="cellIs" dxfId="28" priority="47" stopIfTrue="1" operator="between">
      <formula>9</formula>
      <formula>12</formula>
    </cfRule>
    <cfRule type="cellIs" dxfId="27" priority="48" operator="between">
      <formula>1</formula>
      <formula>7</formula>
    </cfRule>
  </conditionalFormatting>
  <conditionalFormatting sqref="AH27:AJ27">
    <cfRule type="cellIs" dxfId="26" priority="43" stopIfTrue="1" operator="between">
      <formula>8</formula>
      <formula>8</formula>
    </cfRule>
    <cfRule type="cellIs" dxfId="25" priority="44" stopIfTrue="1" operator="between">
      <formula>9</formula>
      <formula>12</formula>
    </cfRule>
    <cfRule type="cellIs" dxfId="24" priority="45" operator="between">
      <formula>1</formula>
      <formula>7</formula>
    </cfRule>
  </conditionalFormatting>
  <conditionalFormatting sqref="AB27:AD27">
    <cfRule type="cellIs" dxfId="23" priority="40" stopIfTrue="1" operator="between">
      <formula>8</formula>
      <formula>8</formula>
    </cfRule>
    <cfRule type="cellIs" dxfId="22" priority="41" stopIfTrue="1" operator="between">
      <formula>9</formula>
      <formula>12</formula>
    </cfRule>
    <cfRule type="cellIs" dxfId="21" priority="42" operator="between">
      <formula>1</formula>
      <formula>7</formula>
    </cfRule>
  </conditionalFormatting>
  <conditionalFormatting sqref="AE27:AG27">
    <cfRule type="cellIs" dxfId="20" priority="37" stopIfTrue="1" operator="between">
      <formula>8</formula>
      <formula>8</formula>
    </cfRule>
    <cfRule type="cellIs" dxfId="19" priority="38" stopIfTrue="1" operator="between">
      <formula>9</formula>
      <formula>12</formula>
    </cfRule>
    <cfRule type="cellIs" dxfId="18" priority="39" operator="between">
      <formula>1</formula>
      <formula>7</formula>
    </cfRule>
  </conditionalFormatting>
  <conditionalFormatting sqref="F29:U29">
    <cfRule type="cellIs" dxfId="17" priority="34" stopIfTrue="1" operator="between">
      <formula>8</formula>
      <formula>8</formula>
    </cfRule>
    <cfRule type="cellIs" dxfId="16" priority="35" stopIfTrue="1" operator="between">
      <formula>9</formula>
      <formula>12</formula>
    </cfRule>
    <cfRule type="cellIs" dxfId="15" priority="36" operator="between">
      <formula>1</formula>
      <formula>7</formula>
    </cfRule>
  </conditionalFormatting>
  <conditionalFormatting sqref="V29:X29">
    <cfRule type="cellIs" dxfId="14" priority="31" stopIfTrue="1" operator="between">
      <formula>8</formula>
      <formula>8</formula>
    </cfRule>
    <cfRule type="cellIs" dxfId="13" priority="32" stopIfTrue="1" operator="between">
      <formula>9</formula>
      <formula>12</formula>
    </cfRule>
    <cfRule type="cellIs" dxfId="12" priority="33" operator="between">
      <formula>1</formula>
      <formula>7</formula>
    </cfRule>
  </conditionalFormatting>
  <conditionalFormatting sqref="Y29:AA29">
    <cfRule type="cellIs" dxfId="11" priority="28" stopIfTrue="1" operator="between">
      <formula>8</formula>
      <formula>8</formula>
    </cfRule>
    <cfRule type="cellIs" dxfId="10" priority="29" stopIfTrue="1" operator="between">
      <formula>9</formula>
      <formula>12</formula>
    </cfRule>
    <cfRule type="cellIs" dxfId="9" priority="30" operator="between">
      <formula>1</formula>
      <formula>7</formula>
    </cfRule>
  </conditionalFormatting>
  <conditionalFormatting sqref="AH29:AJ29">
    <cfRule type="cellIs" dxfId="8" priority="25" stopIfTrue="1" operator="between">
      <formula>8</formula>
      <formula>8</formula>
    </cfRule>
    <cfRule type="cellIs" dxfId="7" priority="26" stopIfTrue="1" operator="between">
      <formula>9</formula>
      <formula>12</formula>
    </cfRule>
    <cfRule type="cellIs" dxfId="6" priority="27" operator="between">
      <formula>1</formula>
      <formula>7</formula>
    </cfRule>
  </conditionalFormatting>
  <conditionalFormatting sqref="AB29:AD29">
    <cfRule type="cellIs" dxfId="5" priority="22" stopIfTrue="1" operator="between">
      <formula>8</formula>
      <formula>8</formula>
    </cfRule>
    <cfRule type="cellIs" dxfId="4" priority="23" stopIfTrue="1" operator="between">
      <formula>9</formula>
      <formula>12</formula>
    </cfRule>
    <cfRule type="cellIs" dxfId="3" priority="24" operator="between">
      <formula>1</formula>
      <formula>7</formula>
    </cfRule>
  </conditionalFormatting>
  <conditionalFormatting sqref="AE29:AG29">
    <cfRule type="cellIs" dxfId="2" priority="19" stopIfTrue="1" operator="between">
      <formula>8</formula>
      <formula>8</formula>
    </cfRule>
    <cfRule type="cellIs" dxfId="1" priority="20" stopIfTrue="1" operator="between">
      <formula>9</formula>
      <formula>12</formula>
    </cfRule>
    <cfRule type="cellIs" dxfId="0" priority="21" operator="between">
      <formula>1</formula>
      <formula>7</formula>
    </cfRule>
  </conditionalFormatting>
  <printOptions horizontalCentered="1"/>
  <pageMargins left="0.17" right="0.17" top="1.31" bottom="0.46" header="0.72" footer="0.3"/>
  <pageSetup scale="58" orientation="landscape" r:id="rId1"/>
  <headerFooter>
    <oddHeader>&amp;LLoudoun Wildlife Conservancy&amp;C&amp;"Arial,Bold"&amp;14Recent LWC Monitoring 2008-2017  
Using VA SOS</oddHeader>
    <oddFooter>&amp;L&amp;D&amp;C0-7 is Unacceptable; 8 is Indeterminant; 9-12 is Acceptable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M547"/>
  <sheetViews>
    <sheetView topLeftCell="A436" workbookViewId="0">
      <pane xSplit="28365" topLeftCell="U1"/>
      <selection activeCell="E447" sqref="E447"/>
      <selection pane="topRight" activeCell="U445" sqref="U445"/>
    </sheetView>
  </sheetViews>
  <sheetFormatPr defaultRowHeight="11.25" x14ac:dyDescent="0.2"/>
  <cols>
    <col min="1" max="1" width="9.140625" style="4"/>
    <col min="2" max="2" width="28.5703125" style="1" customWidth="1"/>
    <col min="3" max="3" width="24" style="4" customWidth="1"/>
    <col min="4" max="4" width="19.140625" style="4" customWidth="1"/>
    <col min="5" max="5" width="25.28515625" style="4" customWidth="1"/>
    <col min="6" max="6" width="2.140625" style="1" hidden="1" customWidth="1"/>
    <col min="7" max="7" width="33.140625" style="1" customWidth="1"/>
    <col min="8" max="8" width="10.85546875" style="2" customWidth="1"/>
    <col min="9" max="9" width="5.85546875" style="2" customWidth="1"/>
    <col min="10" max="10" width="5.7109375" style="2" hidden="1" customWidth="1"/>
    <col min="11" max="11" width="8.28515625" style="2" hidden="1" customWidth="1"/>
    <col min="12" max="12" width="6.5703125" style="2" hidden="1" customWidth="1"/>
    <col min="13" max="13" width="10" style="2" customWidth="1"/>
    <col min="14" max="14" width="6" style="2" hidden="1" customWidth="1"/>
    <col min="15" max="15" width="9.85546875" style="2" hidden="1" customWidth="1"/>
    <col min="16" max="16" width="4.5703125" style="2" hidden="1" customWidth="1"/>
    <col min="17" max="17" width="4.28515625" style="2" hidden="1" customWidth="1"/>
    <col min="18" max="18" width="3" style="89" hidden="1" customWidth="1"/>
    <col min="19" max="19" width="2.5703125" style="1" hidden="1" customWidth="1"/>
    <col min="20" max="20" width="7.42578125" style="4" customWidth="1"/>
    <col min="21" max="21" width="19" style="1" customWidth="1"/>
    <col min="22" max="22" width="6.42578125" style="4" hidden="1" customWidth="1"/>
    <col min="23" max="23" width="9.85546875" style="1" hidden="1" customWidth="1"/>
    <col min="24" max="24" width="10.140625" style="121" hidden="1" customWidth="1"/>
    <col min="25" max="25" width="10.140625" style="121" customWidth="1"/>
    <col min="26" max="26" width="8.5703125" style="1" customWidth="1"/>
    <col min="27" max="27" width="16.28515625" style="1" bestFit="1" customWidth="1"/>
    <col min="28" max="28" width="17.7109375" style="1" bestFit="1" customWidth="1"/>
    <col min="29" max="29" width="8.140625" style="1" bestFit="1" customWidth="1"/>
    <col min="30" max="30" width="20.5703125" style="1" bestFit="1" customWidth="1"/>
    <col min="31" max="31" width="22" style="1" bestFit="1" customWidth="1"/>
    <col min="32" max="32" width="13.140625" style="1" bestFit="1" customWidth="1"/>
    <col min="33" max="33" width="24.85546875" style="1" bestFit="1" customWidth="1"/>
    <col min="34" max="34" width="22" style="1" bestFit="1" customWidth="1"/>
    <col min="35" max="35" width="20.42578125" style="1" bestFit="1" customWidth="1"/>
    <col min="36" max="36" width="11.28515625" style="1" bestFit="1" customWidth="1"/>
    <col min="37" max="37" width="20.42578125" style="1" bestFit="1" customWidth="1"/>
    <col min="38" max="38" width="11.28515625" style="1" bestFit="1" customWidth="1"/>
    <col min="39" max="40" width="21.140625" style="1" bestFit="1" customWidth="1"/>
    <col min="41" max="41" width="17.85546875" style="1" bestFit="1" customWidth="1"/>
    <col min="42" max="42" width="7.85546875" style="1" bestFit="1" customWidth="1"/>
    <col min="43" max="43" width="24.140625" style="1" bestFit="1" customWidth="1"/>
    <col min="44" max="44" width="10.140625" style="1" bestFit="1" customWidth="1"/>
    <col min="45" max="45" width="14.42578125" style="1" bestFit="1" customWidth="1"/>
    <col min="46" max="47" width="22.7109375" style="1" bestFit="1" customWidth="1"/>
    <col min="48" max="48" width="11.85546875" style="1" bestFit="1" customWidth="1"/>
    <col min="49" max="49" width="21" style="1" bestFit="1" customWidth="1"/>
    <col min="50" max="50" width="10.28515625" style="1" bestFit="1" customWidth="1"/>
    <col min="51" max="52" width="21" style="1" bestFit="1" customWidth="1"/>
    <col min="53" max="53" width="20" style="1" bestFit="1" customWidth="1"/>
    <col min="54" max="54" width="7.85546875" style="1" bestFit="1" customWidth="1"/>
    <col min="55" max="55" width="22.85546875" style="1" bestFit="1" customWidth="1"/>
    <col min="56" max="56" width="12.5703125" style="1" bestFit="1" customWidth="1"/>
    <col min="57" max="57" width="22.5703125" style="1" bestFit="1" customWidth="1"/>
    <col min="58" max="58" width="7.85546875" style="1" bestFit="1" customWidth="1"/>
    <col min="59" max="59" width="24.85546875" style="1" bestFit="1" customWidth="1"/>
    <col min="60" max="60" width="15.42578125" style="1" bestFit="1" customWidth="1"/>
    <col min="61" max="61" width="72.42578125" style="1" bestFit="1" customWidth="1"/>
    <col min="62" max="62" width="7.85546875" style="1" bestFit="1" customWidth="1"/>
    <col min="63" max="63" width="24.85546875" style="1" bestFit="1" customWidth="1"/>
    <col min="64" max="64" width="15.42578125" style="1" bestFit="1" customWidth="1"/>
    <col min="65" max="65" width="37.42578125" style="1" bestFit="1" customWidth="1"/>
    <col min="66" max="66" width="7.85546875" style="1" bestFit="1" customWidth="1"/>
    <col min="67" max="67" width="15.7109375" style="1" bestFit="1" customWidth="1"/>
    <col min="68" max="68" width="11.85546875" style="1" bestFit="1" customWidth="1"/>
    <col min="69" max="69" width="36.7109375" style="1" bestFit="1" customWidth="1"/>
    <col min="70" max="70" width="24.140625" style="1" bestFit="1" customWidth="1"/>
    <col min="71" max="71" width="20.140625" style="1" bestFit="1" customWidth="1"/>
    <col min="72" max="72" width="19.7109375" style="1" bestFit="1" customWidth="1"/>
    <col min="73" max="73" width="19.85546875" style="1" bestFit="1" customWidth="1"/>
    <col min="74" max="74" width="21.42578125" style="1" bestFit="1" customWidth="1"/>
    <col min="75" max="75" width="9.7109375" style="1" bestFit="1" customWidth="1"/>
    <col min="76" max="76" width="37.28515625" style="1" bestFit="1" customWidth="1"/>
    <col min="77" max="77" width="7.85546875" style="1" bestFit="1" customWidth="1"/>
    <col min="78" max="78" width="18.28515625" style="1" bestFit="1" customWidth="1"/>
    <col min="79" max="79" width="20" style="1" bestFit="1" customWidth="1"/>
    <col min="80" max="80" width="18.7109375" style="1" bestFit="1" customWidth="1"/>
    <col min="81" max="81" width="17.28515625" style="1" bestFit="1" customWidth="1"/>
    <col min="82" max="82" width="16.140625" style="1" bestFit="1" customWidth="1"/>
    <col min="83" max="83" width="18.7109375" style="1" bestFit="1" customWidth="1"/>
    <col min="84" max="84" width="36.85546875" style="1" bestFit="1" customWidth="1"/>
    <col min="85" max="85" width="16.140625" style="1" bestFit="1" customWidth="1"/>
    <col min="86" max="86" width="14.5703125" style="1" bestFit="1" customWidth="1"/>
    <col min="87" max="87" width="23.7109375" style="1" bestFit="1" customWidth="1"/>
    <col min="88" max="88" width="38.7109375" style="1" bestFit="1" customWidth="1"/>
    <col min="89" max="89" width="14.5703125" style="1" bestFit="1" customWidth="1"/>
    <col min="90" max="90" width="38.5703125" style="1" bestFit="1" customWidth="1"/>
    <col min="91" max="91" width="38.7109375" style="1" bestFit="1" customWidth="1"/>
    <col min="92" max="92" width="14.140625" style="1" bestFit="1" customWidth="1"/>
    <col min="93" max="93" width="36.28515625" style="1" bestFit="1" customWidth="1"/>
    <col min="94" max="94" width="22" style="1" bestFit="1" customWidth="1"/>
    <col min="95" max="95" width="22.7109375" style="1" bestFit="1" customWidth="1"/>
    <col min="96" max="96" width="21.85546875" style="1" bestFit="1" customWidth="1"/>
    <col min="97" max="97" width="22" style="1" bestFit="1" customWidth="1"/>
    <col min="98" max="98" width="32.7109375" style="1" bestFit="1" customWidth="1"/>
    <col min="99" max="99" width="25.140625" style="1" bestFit="1" customWidth="1"/>
    <col min="100" max="100" width="21.85546875" style="1" bestFit="1" customWidth="1"/>
    <col min="101" max="101" width="32.7109375" style="1" bestFit="1" customWidth="1"/>
    <col min="102" max="102" width="21.42578125" style="1" bestFit="1" customWidth="1"/>
    <col min="103" max="103" width="16.28515625" style="1" bestFit="1" customWidth="1"/>
    <col min="104" max="104" width="21.42578125" style="1" bestFit="1" customWidth="1"/>
    <col min="105" max="105" width="19.28515625" style="1" bestFit="1" customWidth="1"/>
    <col min="106" max="106" width="29.140625" style="1" bestFit="1" customWidth="1"/>
    <col min="107" max="107" width="21.42578125" style="1" bestFit="1" customWidth="1"/>
    <col min="108" max="108" width="25.7109375" style="1" bestFit="1" customWidth="1"/>
    <col min="109" max="16384" width="9.140625" style="1"/>
  </cols>
  <sheetData>
    <row r="1" spans="1:26" s="5" customFormat="1" ht="21.75" customHeight="1" x14ac:dyDescent="0.2">
      <c r="A1" s="73" t="s">
        <v>343</v>
      </c>
      <c r="B1" s="5" t="s">
        <v>30</v>
      </c>
      <c r="C1" s="73" t="s">
        <v>31</v>
      </c>
      <c r="D1" s="73" t="s">
        <v>142</v>
      </c>
      <c r="E1" s="73" t="s">
        <v>32</v>
      </c>
      <c r="F1" s="5" t="s">
        <v>33</v>
      </c>
      <c r="G1" s="5" t="s">
        <v>34</v>
      </c>
      <c r="H1" s="74" t="s">
        <v>141</v>
      </c>
      <c r="I1" s="90" t="s">
        <v>418</v>
      </c>
      <c r="J1" s="90" t="s">
        <v>419</v>
      </c>
      <c r="K1" s="91" t="s">
        <v>420</v>
      </c>
      <c r="L1" s="90" t="s">
        <v>101</v>
      </c>
      <c r="M1" s="90" t="s">
        <v>421</v>
      </c>
      <c r="N1" s="90" t="s">
        <v>430</v>
      </c>
      <c r="O1" s="90" t="s">
        <v>429</v>
      </c>
      <c r="P1" s="90" t="s">
        <v>430</v>
      </c>
      <c r="Q1" s="90" t="s">
        <v>431</v>
      </c>
      <c r="R1" s="92" t="s">
        <v>35</v>
      </c>
      <c r="S1" s="93" t="s">
        <v>36</v>
      </c>
      <c r="T1" s="99" t="s">
        <v>37</v>
      </c>
      <c r="U1" s="93" t="s">
        <v>38</v>
      </c>
      <c r="V1" s="92" t="s">
        <v>0</v>
      </c>
      <c r="W1" s="93" t="s">
        <v>428</v>
      </c>
      <c r="X1" s="120" t="s">
        <v>441</v>
      </c>
      <c r="Y1" s="120" t="s">
        <v>442</v>
      </c>
      <c r="Z1" s="5" t="s">
        <v>443</v>
      </c>
    </row>
    <row r="2" spans="1:26" x14ac:dyDescent="0.2">
      <c r="A2" s="4">
        <v>8</v>
      </c>
      <c r="B2" s="1" t="s">
        <v>53</v>
      </c>
      <c r="C2" s="4" t="s">
        <v>61</v>
      </c>
      <c r="D2" s="4" t="s">
        <v>143</v>
      </c>
      <c r="E2" s="4">
        <v>4</v>
      </c>
      <c r="G2" s="1" t="s">
        <v>62</v>
      </c>
      <c r="H2" s="2">
        <v>35560</v>
      </c>
      <c r="I2" s="1">
        <f t="shared" ref="I2:I65" si="0">YEAR(H2)</f>
        <v>1997</v>
      </c>
      <c r="J2" s="1">
        <f t="shared" ref="J2:J65" si="1">MONTH(H2)</f>
        <v>5</v>
      </c>
      <c r="K2" s="6">
        <f t="shared" ref="K2:K65" si="2">H2-DATE(I2,1,1)</f>
        <v>129</v>
      </c>
      <c r="L2" s="1" t="str">
        <f>VLOOKUP(J2,Months!$A$1:$C$12,3)</f>
        <v>Spring</v>
      </c>
      <c r="M2" s="1" t="str">
        <f t="shared" ref="M2:M65" si="3">CONCATENATE(L2," ",I2)</f>
        <v>Spring 1997</v>
      </c>
      <c r="N2" s="1">
        <f>VLOOKUP(J2,Months!$A$1:$D$12,4)</f>
        <v>0.25</v>
      </c>
      <c r="O2" s="1">
        <f t="shared" ref="O2:O65" si="4">I2+N2</f>
        <v>1997.25</v>
      </c>
      <c r="P2" s="1">
        <v>1</v>
      </c>
      <c r="Q2" s="1">
        <v>1</v>
      </c>
      <c r="R2" s="96">
        <v>15</v>
      </c>
      <c r="S2" s="95" t="s">
        <v>3</v>
      </c>
      <c r="T2" s="94">
        <v>10</v>
      </c>
      <c r="U2" s="95" t="s">
        <v>96</v>
      </c>
      <c r="V2" s="94"/>
      <c r="W2" s="95"/>
      <c r="X2" s="121">
        <f>R2*100/30</f>
        <v>50</v>
      </c>
      <c r="Y2" s="121">
        <f>T2*100/12</f>
        <v>83.333333333333329</v>
      </c>
      <c r="Z2" s="121">
        <f>AVERAGE(V2,X2,Y2)</f>
        <v>66.666666666666657</v>
      </c>
    </row>
    <row r="3" spans="1:26" x14ac:dyDescent="0.2">
      <c r="A3" s="4">
        <v>4</v>
      </c>
      <c r="B3" s="1" t="s">
        <v>53</v>
      </c>
      <c r="C3" s="4" t="s">
        <v>54</v>
      </c>
      <c r="D3" s="4" t="s">
        <v>143</v>
      </c>
      <c r="E3" s="4">
        <v>1</v>
      </c>
      <c r="G3" s="1" t="s">
        <v>55</v>
      </c>
      <c r="H3" s="2">
        <v>35562</v>
      </c>
      <c r="I3" s="1">
        <f t="shared" si="0"/>
        <v>1997</v>
      </c>
      <c r="J3" s="1">
        <f t="shared" si="1"/>
        <v>5</v>
      </c>
      <c r="K3" s="6">
        <f t="shared" si="2"/>
        <v>131</v>
      </c>
      <c r="L3" s="1" t="str">
        <f>VLOOKUP(J3,Months!$A$1:$C$12,3)</f>
        <v>Spring</v>
      </c>
      <c r="M3" s="1" t="str">
        <f t="shared" si="3"/>
        <v>Spring 1997</v>
      </c>
      <c r="N3" s="1">
        <f>VLOOKUP(J3,Months!$A$1:$D$12,4)</f>
        <v>0.25</v>
      </c>
      <c r="O3" s="1">
        <f t="shared" si="4"/>
        <v>1997.25</v>
      </c>
      <c r="P3" s="1">
        <f>IF(M3=M2,0,1)</f>
        <v>0</v>
      </c>
      <c r="Q3" s="1">
        <f>P3+Q2</f>
        <v>1</v>
      </c>
      <c r="R3" s="96">
        <v>6</v>
      </c>
      <c r="S3" s="95" t="s">
        <v>5</v>
      </c>
      <c r="T3" s="94">
        <v>12</v>
      </c>
      <c r="U3" s="95" t="s">
        <v>96</v>
      </c>
      <c r="V3" s="94"/>
      <c r="W3" s="95"/>
      <c r="X3" s="121">
        <f t="shared" ref="X3:X66" si="5">R3*100/30</f>
        <v>20</v>
      </c>
      <c r="Y3" s="121">
        <f t="shared" ref="Y3:Y66" si="6">T3*100/12</f>
        <v>100</v>
      </c>
      <c r="Z3" s="121">
        <f t="shared" ref="Z3:Z66" si="7">AVERAGE(V3,X3,Y3)</f>
        <v>60</v>
      </c>
    </row>
    <row r="4" spans="1:26" x14ac:dyDescent="0.2">
      <c r="A4" s="4">
        <v>13</v>
      </c>
      <c r="B4" s="1" t="s">
        <v>56</v>
      </c>
      <c r="C4" s="4" t="s">
        <v>57</v>
      </c>
      <c r="D4" s="4" t="s">
        <v>143</v>
      </c>
      <c r="E4" s="4">
        <v>2</v>
      </c>
      <c r="G4" s="1" t="s">
        <v>58</v>
      </c>
      <c r="H4" s="2">
        <v>35564</v>
      </c>
      <c r="I4" s="1">
        <f t="shared" si="0"/>
        <v>1997</v>
      </c>
      <c r="J4" s="1">
        <f t="shared" si="1"/>
        <v>5</v>
      </c>
      <c r="K4" s="6">
        <f t="shared" si="2"/>
        <v>133</v>
      </c>
      <c r="L4" s="1" t="str">
        <f>VLOOKUP(J4,Months!$A$1:$C$12,3)</f>
        <v>Spring</v>
      </c>
      <c r="M4" s="1" t="str">
        <f t="shared" si="3"/>
        <v>Spring 1997</v>
      </c>
      <c r="N4" s="1">
        <f>VLOOKUP(J4,Months!$A$1:$D$12,4)</f>
        <v>0.25</v>
      </c>
      <c r="O4" s="1">
        <f t="shared" si="4"/>
        <v>1997.25</v>
      </c>
      <c r="P4" s="1">
        <f t="shared" ref="P4:P67" si="8">IF(M4=M3,0,1)</f>
        <v>0</v>
      </c>
      <c r="Q4" s="1">
        <f t="shared" ref="Q4:Q67" si="9">P4+Q3</f>
        <v>1</v>
      </c>
      <c r="R4" s="96">
        <v>9</v>
      </c>
      <c r="S4" s="95" t="s">
        <v>3</v>
      </c>
      <c r="T4" s="94">
        <v>6</v>
      </c>
      <c r="U4" s="95" t="s">
        <v>97</v>
      </c>
      <c r="V4" s="94"/>
      <c r="W4" s="95"/>
      <c r="X4" s="121">
        <f t="shared" si="5"/>
        <v>30</v>
      </c>
      <c r="Y4" s="121">
        <f t="shared" si="6"/>
        <v>50</v>
      </c>
      <c r="Z4" s="121">
        <f t="shared" si="7"/>
        <v>40</v>
      </c>
    </row>
    <row r="5" spans="1:26" x14ac:dyDescent="0.2">
      <c r="A5" s="4">
        <v>17</v>
      </c>
      <c r="B5" s="1" t="s">
        <v>128</v>
      </c>
      <c r="C5" s="4" t="s">
        <v>67</v>
      </c>
      <c r="D5" s="102" t="s">
        <v>143</v>
      </c>
      <c r="H5" s="2">
        <v>35564</v>
      </c>
      <c r="I5" s="1">
        <f t="shared" si="0"/>
        <v>1997</v>
      </c>
      <c r="J5" s="1">
        <f t="shared" si="1"/>
        <v>5</v>
      </c>
      <c r="K5" s="6">
        <f t="shared" si="2"/>
        <v>133</v>
      </c>
      <c r="L5" s="1" t="str">
        <f>VLOOKUP(J5,Months!$A$1:$C$12,3)</f>
        <v>Spring</v>
      </c>
      <c r="M5" s="1" t="str">
        <f t="shared" si="3"/>
        <v>Spring 1997</v>
      </c>
      <c r="N5" s="1">
        <f>VLOOKUP(J5,Months!$A$1:$D$12,4)</f>
        <v>0.25</v>
      </c>
      <c r="O5" s="1">
        <f t="shared" si="4"/>
        <v>1997.25</v>
      </c>
      <c r="P5" s="1">
        <f t="shared" si="8"/>
        <v>0</v>
      </c>
      <c r="Q5" s="1">
        <f t="shared" si="9"/>
        <v>1</v>
      </c>
      <c r="R5" s="96">
        <v>12</v>
      </c>
      <c r="S5" s="95" t="s">
        <v>3</v>
      </c>
      <c r="T5" s="94">
        <v>10</v>
      </c>
      <c r="U5" s="95" t="s">
        <v>96</v>
      </c>
      <c r="V5" s="94"/>
      <c r="W5" s="95"/>
      <c r="X5" s="121">
        <f t="shared" si="5"/>
        <v>40</v>
      </c>
      <c r="Y5" s="121">
        <f t="shared" si="6"/>
        <v>83.333333333333329</v>
      </c>
      <c r="Z5" s="121">
        <f t="shared" si="7"/>
        <v>61.666666666666664</v>
      </c>
    </row>
    <row r="6" spans="1:26" x14ac:dyDescent="0.2">
      <c r="A6" s="4">
        <v>33</v>
      </c>
      <c r="B6" s="1" t="s">
        <v>63</v>
      </c>
      <c r="C6" s="4" t="s">
        <v>64</v>
      </c>
      <c r="D6" s="4" t="s">
        <v>143</v>
      </c>
      <c r="E6" s="4">
        <v>5</v>
      </c>
      <c r="G6" s="1" t="s">
        <v>65</v>
      </c>
      <c r="H6" s="2">
        <v>35567</v>
      </c>
      <c r="I6" s="1">
        <f t="shared" si="0"/>
        <v>1997</v>
      </c>
      <c r="J6" s="1">
        <f t="shared" si="1"/>
        <v>5</v>
      </c>
      <c r="K6" s="6">
        <f t="shared" si="2"/>
        <v>136</v>
      </c>
      <c r="L6" s="1" t="str">
        <f>VLOOKUP(J6,Months!$A$1:$C$12,3)</f>
        <v>Spring</v>
      </c>
      <c r="M6" s="1" t="str">
        <f t="shared" si="3"/>
        <v>Spring 1997</v>
      </c>
      <c r="N6" s="1">
        <f>VLOOKUP(J6,Months!$A$1:$D$12,4)</f>
        <v>0.25</v>
      </c>
      <c r="O6" s="1">
        <f t="shared" si="4"/>
        <v>1997.25</v>
      </c>
      <c r="P6" s="1">
        <f t="shared" si="8"/>
        <v>0</v>
      </c>
      <c r="Q6" s="1">
        <f t="shared" si="9"/>
        <v>1</v>
      </c>
      <c r="R6" s="96">
        <v>12</v>
      </c>
      <c r="S6" s="95" t="s">
        <v>3</v>
      </c>
      <c r="T6" s="94">
        <v>10</v>
      </c>
      <c r="U6" s="95" t="s">
        <v>96</v>
      </c>
      <c r="V6" s="94"/>
      <c r="W6" s="95"/>
      <c r="X6" s="121">
        <f t="shared" si="5"/>
        <v>40</v>
      </c>
      <c r="Y6" s="121">
        <f t="shared" si="6"/>
        <v>83.333333333333329</v>
      </c>
      <c r="Z6" s="121">
        <f t="shared" si="7"/>
        <v>61.666666666666664</v>
      </c>
    </row>
    <row r="7" spans="1:26" x14ac:dyDescent="0.2">
      <c r="A7" s="4">
        <v>24</v>
      </c>
      <c r="B7" s="1" t="s">
        <v>66</v>
      </c>
      <c r="C7" s="4" t="s">
        <v>69</v>
      </c>
      <c r="D7" s="4" t="s">
        <v>143</v>
      </c>
      <c r="E7" s="4">
        <v>7</v>
      </c>
      <c r="G7" s="1" t="s">
        <v>70</v>
      </c>
      <c r="H7" s="2">
        <v>35568</v>
      </c>
      <c r="I7" s="1">
        <f t="shared" si="0"/>
        <v>1997</v>
      </c>
      <c r="J7" s="1">
        <f t="shared" si="1"/>
        <v>5</v>
      </c>
      <c r="K7" s="6">
        <f t="shared" si="2"/>
        <v>137</v>
      </c>
      <c r="L7" s="1" t="str">
        <f>VLOOKUP(J7,Months!$A$1:$C$12,3)</f>
        <v>Spring</v>
      </c>
      <c r="M7" s="1" t="str">
        <f t="shared" si="3"/>
        <v>Spring 1997</v>
      </c>
      <c r="N7" s="1">
        <f>VLOOKUP(J7,Months!$A$1:$D$12,4)</f>
        <v>0.25</v>
      </c>
      <c r="O7" s="1">
        <f t="shared" si="4"/>
        <v>1997.25</v>
      </c>
      <c r="P7" s="1">
        <f t="shared" si="8"/>
        <v>0</v>
      </c>
      <c r="Q7" s="1">
        <f t="shared" si="9"/>
        <v>1</v>
      </c>
      <c r="R7" s="96">
        <v>12</v>
      </c>
      <c r="S7" s="95" t="s">
        <v>3</v>
      </c>
      <c r="T7" s="94">
        <v>5</v>
      </c>
      <c r="U7" s="95" t="s">
        <v>97</v>
      </c>
      <c r="V7" s="94"/>
      <c r="W7" s="95"/>
      <c r="X7" s="121">
        <f t="shared" si="5"/>
        <v>40</v>
      </c>
      <c r="Y7" s="121">
        <f t="shared" si="6"/>
        <v>41.666666666666664</v>
      </c>
      <c r="Z7" s="121">
        <f t="shared" si="7"/>
        <v>40.833333333333329</v>
      </c>
    </row>
    <row r="8" spans="1:26" x14ac:dyDescent="0.2">
      <c r="A8" s="4">
        <v>24</v>
      </c>
      <c r="B8" s="1" t="s">
        <v>129</v>
      </c>
      <c r="C8" s="4" t="s">
        <v>103</v>
      </c>
      <c r="D8" s="102" t="s">
        <v>143</v>
      </c>
      <c r="H8" s="2">
        <v>35568</v>
      </c>
      <c r="I8" s="1">
        <f t="shared" si="0"/>
        <v>1997</v>
      </c>
      <c r="J8" s="1">
        <f t="shared" si="1"/>
        <v>5</v>
      </c>
      <c r="K8" s="6">
        <f t="shared" si="2"/>
        <v>137</v>
      </c>
      <c r="L8" s="1" t="str">
        <f>VLOOKUP(J8,Months!$A$1:$C$12,3)</f>
        <v>Spring</v>
      </c>
      <c r="M8" s="1" t="str">
        <f t="shared" si="3"/>
        <v>Spring 1997</v>
      </c>
      <c r="N8" s="1">
        <f>VLOOKUP(J8,Months!$A$1:$D$12,4)</f>
        <v>0.25</v>
      </c>
      <c r="O8" s="1">
        <f t="shared" si="4"/>
        <v>1997.25</v>
      </c>
      <c r="P8" s="1">
        <f t="shared" si="8"/>
        <v>0</v>
      </c>
      <c r="Q8" s="1">
        <f t="shared" si="9"/>
        <v>1</v>
      </c>
      <c r="R8" s="96">
        <v>12</v>
      </c>
      <c r="S8" s="95" t="s">
        <v>3</v>
      </c>
      <c r="T8" s="94">
        <v>10</v>
      </c>
      <c r="U8" s="95" t="s">
        <v>96</v>
      </c>
      <c r="V8" s="94"/>
      <c r="W8" s="95"/>
      <c r="X8" s="121">
        <f t="shared" si="5"/>
        <v>40</v>
      </c>
      <c r="Y8" s="121">
        <f t="shared" si="6"/>
        <v>83.333333333333329</v>
      </c>
      <c r="Z8" s="121">
        <f t="shared" si="7"/>
        <v>61.666666666666664</v>
      </c>
    </row>
    <row r="9" spans="1:26" x14ac:dyDescent="0.2">
      <c r="A9" s="4">
        <v>4</v>
      </c>
      <c r="B9" s="1" t="s">
        <v>53</v>
      </c>
      <c r="C9" s="4" t="s">
        <v>54</v>
      </c>
      <c r="D9" s="4" t="s">
        <v>143</v>
      </c>
      <c r="E9" s="4">
        <v>1</v>
      </c>
      <c r="G9" s="1" t="s">
        <v>55</v>
      </c>
      <c r="H9" s="2">
        <v>35621</v>
      </c>
      <c r="I9" s="1">
        <f t="shared" si="0"/>
        <v>1997</v>
      </c>
      <c r="J9" s="1">
        <f t="shared" si="1"/>
        <v>7</v>
      </c>
      <c r="K9" s="6">
        <f t="shared" si="2"/>
        <v>190</v>
      </c>
      <c r="L9" s="1" t="str">
        <f>VLOOKUP(J9,Months!$A$1:$C$12,3)</f>
        <v>Summer</v>
      </c>
      <c r="M9" s="1" t="str">
        <f t="shared" si="3"/>
        <v>Summer 1997</v>
      </c>
      <c r="N9" s="1">
        <f>VLOOKUP(J9,Months!$A$1:$D$12,4)</f>
        <v>0.5</v>
      </c>
      <c r="O9" s="1">
        <f t="shared" si="4"/>
        <v>1997.5</v>
      </c>
      <c r="P9" s="1">
        <f t="shared" si="8"/>
        <v>1</v>
      </c>
      <c r="Q9" s="1">
        <f t="shared" si="9"/>
        <v>2</v>
      </c>
      <c r="R9" s="96">
        <v>12</v>
      </c>
      <c r="S9" s="95" t="s">
        <v>3</v>
      </c>
      <c r="T9" s="94">
        <v>11</v>
      </c>
      <c r="U9" s="95" t="s">
        <v>96</v>
      </c>
      <c r="V9" s="94"/>
      <c r="W9" s="95"/>
      <c r="X9" s="121">
        <f t="shared" si="5"/>
        <v>40</v>
      </c>
      <c r="Y9" s="121">
        <f t="shared" si="6"/>
        <v>91.666666666666671</v>
      </c>
      <c r="Z9" s="121">
        <f t="shared" si="7"/>
        <v>65.833333333333343</v>
      </c>
    </row>
    <row r="10" spans="1:26" x14ac:dyDescent="0.2">
      <c r="A10" s="4">
        <v>24</v>
      </c>
      <c r="B10" s="1" t="s">
        <v>66</v>
      </c>
      <c r="C10" s="4" t="s">
        <v>69</v>
      </c>
      <c r="D10" s="4" t="s">
        <v>143</v>
      </c>
      <c r="E10" s="4">
        <v>7</v>
      </c>
      <c r="G10" s="1" t="s">
        <v>70</v>
      </c>
      <c r="H10" s="2">
        <v>35623</v>
      </c>
      <c r="I10" s="1">
        <f t="shared" si="0"/>
        <v>1997</v>
      </c>
      <c r="J10" s="1">
        <f t="shared" si="1"/>
        <v>7</v>
      </c>
      <c r="K10" s="6">
        <f t="shared" si="2"/>
        <v>192</v>
      </c>
      <c r="L10" s="1" t="str">
        <f>VLOOKUP(J10,Months!$A$1:$C$12,3)</f>
        <v>Summer</v>
      </c>
      <c r="M10" s="1" t="str">
        <f t="shared" si="3"/>
        <v>Summer 1997</v>
      </c>
      <c r="N10" s="1">
        <f>VLOOKUP(J10,Months!$A$1:$D$12,4)</f>
        <v>0.5</v>
      </c>
      <c r="O10" s="1">
        <f t="shared" si="4"/>
        <v>1997.5</v>
      </c>
      <c r="P10" s="1">
        <f t="shared" si="8"/>
        <v>0</v>
      </c>
      <c r="Q10" s="1">
        <f t="shared" si="9"/>
        <v>2</v>
      </c>
      <c r="R10" s="96">
        <v>12</v>
      </c>
      <c r="S10" s="95" t="s">
        <v>3</v>
      </c>
      <c r="T10" s="94">
        <v>6</v>
      </c>
      <c r="U10" s="95" t="s">
        <v>97</v>
      </c>
      <c r="V10" s="94"/>
      <c r="W10" s="95"/>
      <c r="X10" s="121">
        <f t="shared" si="5"/>
        <v>40</v>
      </c>
      <c r="Y10" s="121">
        <f t="shared" si="6"/>
        <v>50</v>
      </c>
      <c r="Z10" s="121">
        <f t="shared" si="7"/>
        <v>45</v>
      </c>
    </row>
    <row r="11" spans="1:26" x14ac:dyDescent="0.2">
      <c r="A11" s="4">
        <v>17</v>
      </c>
      <c r="B11" s="1" t="s">
        <v>128</v>
      </c>
      <c r="C11" s="4" t="s">
        <v>67</v>
      </c>
      <c r="D11" s="102" t="s">
        <v>143</v>
      </c>
      <c r="H11" s="2">
        <v>35623</v>
      </c>
      <c r="I11" s="1">
        <f t="shared" si="0"/>
        <v>1997</v>
      </c>
      <c r="J11" s="1">
        <f t="shared" si="1"/>
        <v>7</v>
      </c>
      <c r="K11" s="6">
        <f t="shared" si="2"/>
        <v>192</v>
      </c>
      <c r="L11" s="1" t="str">
        <f>VLOOKUP(J11,Months!$A$1:$C$12,3)</f>
        <v>Summer</v>
      </c>
      <c r="M11" s="1" t="str">
        <f t="shared" si="3"/>
        <v>Summer 1997</v>
      </c>
      <c r="N11" s="1">
        <f>VLOOKUP(J11,Months!$A$1:$D$12,4)</f>
        <v>0.5</v>
      </c>
      <c r="O11" s="1">
        <f t="shared" si="4"/>
        <v>1997.5</v>
      </c>
      <c r="P11" s="1">
        <f t="shared" si="8"/>
        <v>0</v>
      </c>
      <c r="Q11" s="1">
        <f t="shared" si="9"/>
        <v>2</v>
      </c>
      <c r="R11" s="96">
        <v>15</v>
      </c>
      <c r="S11" s="95" t="s">
        <v>3</v>
      </c>
      <c r="T11" s="94">
        <v>11</v>
      </c>
      <c r="U11" s="95" t="s">
        <v>96</v>
      </c>
      <c r="V11" s="94"/>
      <c r="W11" s="95"/>
      <c r="X11" s="121">
        <f t="shared" si="5"/>
        <v>50</v>
      </c>
      <c r="Y11" s="121">
        <f t="shared" si="6"/>
        <v>91.666666666666671</v>
      </c>
      <c r="Z11" s="121">
        <f t="shared" si="7"/>
        <v>70.833333333333343</v>
      </c>
    </row>
    <row r="12" spans="1:26" x14ac:dyDescent="0.2">
      <c r="A12" s="4">
        <v>24</v>
      </c>
      <c r="B12" s="1" t="s">
        <v>129</v>
      </c>
      <c r="C12" s="4" t="s">
        <v>103</v>
      </c>
      <c r="D12" s="102" t="s">
        <v>143</v>
      </c>
      <c r="H12" s="2">
        <v>35623</v>
      </c>
      <c r="I12" s="1">
        <f t="shared" si="0"/>
        <v>1997</v>
      </c>
      <c r="J12" s="1">
        <f t="shared" si="1"/>
        <v>7</v>
      </c>
      <c r="K12" s="6">
        <f t="shared" si="2"/>
        <v>192</v>
      </c>
      <c r="L12" s="1" t="str">
        <f>VLOOKUP(J12,Months!$A$1:$C$12,3)</f>
        <v>Summer</v>
      </c>
      <c r="M12" s="1" t="str">
        <f t="shared" si="3"/>
        <v>Summer 1997</v>
      </c>
      <c r="N12" s="1">
        <f>VLOOKUP(J12,Months!$A$1:$D$12,4)</f>
        <v>0.5</v>
      </c>
      <c r="O12" s="1">
        <f t="shared" si="4"/>
        <v>1997.5</v>
      </c>
      <c r="P12" s="1">
        <f t="shared" si="8"/>
        <v>0</v>
      </c>
      <c r="Q12" s="1">
        <f t="shared" si="9"/>
        <v>2</v>
      </c>
      <c r="R12" s="96">
        <v>12</v>
      </c>
      <c r="S12" s="95" t="s">
        <v>3</v>
      </c>
      <c r="T12" s="94"/>
      <c r="U12" s="95"/>
      <c r="V12" s="94"/>
      <c r="W12" s="95"/>
      <c r="X12" s="121">
        <f t="shared" si="5"/>
        <v>40</v>
      </c>
      <c r="Z12" s="121">
        <f t="shared" si="7"/>
        <v>40</v>
      </c>
    </row>
    <row r="13" spans="1:26" x14ac:dyDescent="0.2">
      <c r="A13" s="4">
        <v>33</v>
      </c>
      <c r="B13" s="1" t="s">
        <v>63</v>
      </c>
      <c r="C13" s="4" t="s">
        <v>64</v>
      </c>
      <c r="D13" s="4" t="s">
        <v>143</v>
      </c>
      <c r="E13" s="4">
        <v>5</v>
      </c>
      <c r="G13" s="1" t="s">
        <v>65</v>
      </c>
      <c r="H13" s="2">
        <v>35629</v>
      </c>
      <c r="I13" s="1">
        <f t="shared" si="0"/>
        <v>1997</v>
      </c>
      <c r="J13" s="1">
        <f t="shared" si="1"/>
        <v>7</v>
      </c>
      <c r="K13" s="6">
        <f t="shared" si="2"/>
        <v>198</v>
      </c>
      <c r="L13" s="1" t="str">
        <f>VLOOKUP(J13,Months!$A$1:$C$12,3)</f>
        <v>Summer</v>
      </c>
      <c r="M13" s="1" t="str">
        <f t="shared" si="3"/>
        <v>Summer 1997</v>
      </c>
      <c r="N13" s="1">
        <f>VLOOKUP(J13,Months!$A$1:$D$12,4)</f>
        <v>0.5</v>
      </c>
      <c r="O13" s="1">
        <f t="shared" si="4"/>
        <v>1997.5</v>
      </c>
      <c r="P13" s="1">
        <f t="shared" si="8"/>
        <v>0</v>
      </c>
      <c r="Q13" s="1">
        <f t="shared" si="9"/>
        <v>2</v>
      </c>
      <c r="R13" s="96">
        <v>12</v>
      </c>
      <c r="S13" s="95" t="s">
        <v>3</v>
      </c>
      <c r="T13" s="94">
        <v>10</v>
      </c>
      <c r="U13" s="95" t="s">
        <v>96</v>
      </c>
      <c r="V13" s="94"/>
      <c r="W13" s="95"/>
      <c r="X13" s="121">
        <f t="shared" si="5"/>
        <v>40</v>
      </c>
      <c r="Y13" s="121">
        <f t="shared" si="6"/>
        <v>83.333333333333329</v>
      </c>
      <c r="Z13" s="121">
        <f t="shared" si="7"/>
        <v>61.666666666666664</v>
      </c>
    </row>
    <row r="14" spans="1:26" x14ac:dyDescent="0.2">
      <c r="A14" s="4">
        <v>13</v>
      </c>
      <c r="B14" s="1" t="s">
        <v>56</v>
      </c>
      <c r="C14" s="4" t="s">
        <v>57</v>
      </c>
      <c r="D14" s="4" t="s">
        <v>143</v>
      </c>
      <c r="E14" s="4">
        <v>2</v>
      </c>
      <c r="G14" s="1" t="s">
        <v>58</v>
      </c>
      <c r="H14" s="2">
        <v>35630</v>
      </c>
      <c r="I14" s="1">
        <f t="shared" si="0"/>
        <v>1997</v>
      </c>
      <c r="J14" s="1">
        <f t="shared" si="1"/>
        <v>7</v>
      </c>
      <c r="K14" s="6">
        <f t="shared" si="2"/>
        <v>199</v>
      </c>
      <c r="L14" s="1" t="str">
        <f>VLOOKUP(J14,Months!$A$1:$C$12,3)</f>
        <v>Summer</v>
      </c>
      <c r="M14" s="1" t="str">
        <f t="shared" si="3"/>
        <v>Summer 1997</v>
      </c>
      <c r="N14" s="1">
        <f>VLOOKUP(J14,Months!$A$1:$D$12,4)</f>
        <v>0.5</v>
      </c>
      <c r="O14" s="1">
        <f t="shared" si="4"/>
        <v>1997.5</v>
      </c>
      <c r="P14" s="1">
        <f t="shared" si="8"/>
        <v>0</v>
      </c>
      <c r="Q14" s="1">
        <f t="shared" si="9"/>
        <v>2</v>
      </c>
      <c r="R14" s="96">
        <v>12</v>
      </c>
      <c r="S14" s="95" t="s">
        <v>3</v>
      </c>
      <c r="T14" s="94">
        <v>11</v>
      </c>
      <c r="U14" s="95" t="s">
        <v>96</v>
      </c>
      <c r="V14" s="94"/>
      <c r="W14" s="95"/>
      <c r="X14" s="121">
        <f t="shared" si="5"/>
        <v>40</v>
      </c>
      <c r="Y14" s="121">
        <f t="shared" si="6"/>
        <v>91.666666666666671</v>
      </c>
      <c r="Z14" s="121">
        <f t="shared" si="7"/>
        <v>65.833333333333343</v>
      </c>
    </row>
    <row r="15" spans="1:26" x14ac:dyDescent="0.2">
      <c r="A15" s="4">
        <v>8</v>
      </c>
      <c r="B15" s="1" t="s">
        <v>53</v>
      </c>
      <c r="C15" s="4" t="s">
        <v>61</v>
      </c>
      <c r="D15" s="4" t="s">
        <v>143</v>
      </c>
      <c r="E15" s="4">
        <v>4</v>
      </c>
      <c r="G15" s="1" t="s">
        <v>62</v>
      </c>
      <c r="H15" s="2">
        <v>35631</v>
      </c>
      <c r="I15" s="1">
        <f t="shared" si="0"/>
        <v>1997</v>
      </c>
      <c r="J15" s="1">
        <f t="shared" si="1"/>
        <v>7</v>
      </c>
      <c r="K15" s="6">
        <f t="shared" si="2"/>
        <v>200</v>
      </c>
      <c r="L15" s="1" t="str">
        <f>VLOOKUP(J15,Months!$A$1:$C$12,3)</f>
        <v>Summer</v>
      </c>
      <c r="M15" s="1" t="str">
        <f t="shared" si="3"/>
        <v>Summer 1997</v>
      </c>
      <c r="N15" s="1">
        <f>VLOOKUP(J15,Months!$A$1:$D$12,4)</f>
        <v>0.5</v>
      </c>
      <c r="O15" s="1">
        <f t="shared" si="4"/>
        <v>1997.5</v>
      </c>
      <c r="P15" s="1">
        <f t="shared" si="8"/>
        <v>0</v>
      </c>
      <c r="Q15" s="1">
        <f t="shared" si="9"/>
        <v>2</v>
      </c>
      <c r="R15" s="96">
        <v>12</v>
      </c>
      <c r="S15" s="95" t="s">
        <v>3</v>
      </c>
      <c r="T15" s="94">
        <v>7</v>
      </c>
      <c r="U15" s="95" t="s">
        <v>96</v>
      </c>
      <c r="V15" s="94"/>
      <c r="W15" s="95"/>
      <c r="X15" s="121">
        <f t="shared" si="5"/>
        <v>40</v>
      </c>
      <c r="Y15" s="121">
        <f t="shared" si="6"/>
        <v>58.333333333333336</v>
      </c>
      <c r="Z15" s="121">
        <f t="shared" si="7"/>
        <v>49.166666666666671</v>
      </c>
    </row>
    <row r="16" spans="1:26" x14ac:dyDescent="0.2">
      <c r="A16" s="4">
        <v>24</v>
      </c>
      <c r="B16" s="1" t="s">
        <v>66</v>
      </c>
      <c r="C16" s="4" t="s">
        <v>69</v>
      </c>
      <c r="D16" s="4" t="s">
        <v>143</v>
      </c>
      <c r="E16" s="4">
        <v>7</v>
      </c>
      <c r="G16" s="1" t="s">
        <v>70</v>
      </c>
      <c r="H16" s="2">
        <v>35680</v>
      </c>
      <c r="I16" s="1">
        <f t="shared" si="0"/>
        <v>1997</v>
      </c>
      <c r="J16" s="1">
        <f t="shared" si="1"/>
        <v>9</v>
      </c>
      <c r="K16" s="6">
        <f t="shared" si="2"/>
        <v>249</v>
      </c>
      <c r="L16" s="1" t="str">
        <f>VLOOKUP(J16,Months!$A$1:$C$12,3)</f>
        <v>Fall</v>
      </c>
      <c r="M16" s="1" t="str">
        <f t="shared" si="3"/>
        <v>Fall 1997</v>
      </c>
      <c r="N16" s="1">
        <f>VLOOKUP(J16,Months!$A$1:$D$12,4)</f>
        <v>0.75</v>
      </c>
      <c r="O16" s="1">
        <f t="shared" si="4"/>
        <v>1997.75</v>
      </c>
      <c r="P16" s="1">
        <f t="shared" si="8"/>
        <v>1</v>
      </c>
      <c r="Q16" s="1">
        <f t="shared" si="9"/>
        <v>3</v>
      </c>
      <c r="R16" s="96">
        <v>9</v>
      </c>
      <c r="S16" s="95" t="s">
        <v>3</v>
      </c>
      <c r="T16" s="94">
        <v>6</v>
      </c>
      <c r="U16" s="95" t="s">
        <v>97</v>
      </c>
      <c r="V16" s="94"/>
      <c r="W16" s="95"/>
      <c r="X16" s="121">
        <f t="shared" si="5"/>
        <v>30</v>
      </c>
      <c r="Y16" s="121">
        <f t="shared" si="6"/>
        <v>50</v>
      </c>
      <c r="Z16" s="121">
        <f t="shared" si="7"/>
        <v>40</v>
      </c>
    </row>
    <row r="17" spans="1:26" x14ac:dyDescent="0.2">
      <c r="A17" s="4">
        <v>24</v>
      </c>
      <c r="B17" s="1" t="s">
        <v>129</v>
      </c>
      <c r="C17" s="4" t="s">
        <v>103</v>
      </c>
      <c r="D17" s="102" t="s">
        <v>143</v>
      </c>
      <c r="H17" s="2">
        <v>35680</v>
      </c>
      <c r="I17" s="1">
        <f t="shared" si="0"/>
        <v>1997</v>
      </c>
      <c r="J17" s="1">
        <f t="shared" si="1"/>
        <v>9</v>
      </c>
      <c r="K17" s="6">
        <f t="shared" si="2"/>
        <v>249</v>
      </c>
      <c r="L17" s="1" t="str">
        <f>VLOOKUP(J17,Months!$A$1:$C$12,3)</f>
        <v>Fall</v>
      </c>
      <c r="M17" s="1" t="str">
        <f t="shared" si="3"/>
        <v>Fall 1997</v>
      </c>
      <c r="N17" s="1">
        <f>VLOOKUP(J17,Months!$A$1:$D$12,4)</f>
        <v>0.75</v>
      </c>
      <c r="O17" s="1">
        <f t="shared" si="4"/>
        <v>1997.75</v>
      </c>
      <c r="P17" s="1">
        <f t="shared" si="8"/>
        <v>0</v>
      </c>
      <c r="Q17" s="1">
        <f t="shared" si="9"/>
        <v>3</v>
      </c>
      <c r="R17" s="96">
        <v>9</v>
      </c>
      <c r="S17" s="95" t="s">
        <v>3</v>
      </c>
      <c r="T17" s="94"/>
      <c r="U17" s="95"/>
      <c r="V17" s="94"/>
      <c r="W17" s="95"/>
      <c r="X17" s="121">
        <f t="shared" si="5"/>
        <v>30</v>
      </c>
      <c r="Z17" s="121">
        <f t="shared" si="7"/>
        <v>30</v>
      </c>
    </row>
    <row r="18" spans="1:26" x14ac:dyDescent="0.2">
      <c r="A18" s="4">
        <v>17</v>
      </c>
      <c r="B18" s="1" t="s">
        <v>128</v>
      </c>
      <c r="C18" s="4" t="s">
        <v>67</v>
      </c>
      <c r="D18" s="102" t="s">
        <v>143</v>
      </c>
      <c r="H18" s="2">
        <v>35685</v>
      </c>
      <c r="I18" s="1">
        <f t="shared" si="0"/>
        <v>1997</v>
      </c>
      <c r="J18" s="1">
        <f t="shared" si="1"/>
        <v>9</v>
      </c>
      <c r="K18" s="6">
        <f t="shared" si="2"/>
        <v>254</v>
      </c>
      <c r="L18" s="1" t="str">
        <f>VLOOKUP(J18,Months!$A$1:$C$12,3)</f>
        <v>Fall</v>
      </c>
      <c r="M18" s="1" t="str">
        <f t="shared" si="3"/>
        <v>Fall 1997</v>
      </c>
      <c r="N18" s="1">
        <f>VLOOKUP(J18,Months!$A$1:$D$12,4)</f>
        <v>0.75</v>
      </c>
      <c r="O18" s="1">
        <f t="shared" si="4"/>
        <v>1997.75</v>
      </c>
      <c r="P18" s="1">
        <f t="shared" si="8"/>
        <v>0</v>
      </c>
      <c r="Q18" s="1">
        <f t="shared" si="9"/>
        <v>3</v>
      </c>
      <c r="R18" s="96">
        <v>18</v>
      </c>
      <c r="S18" s="95" t="s">
        <v>9</v>
      </c>
      <c r="T18" s="94">
        <v>11</v>
      </c>
      <c r="U18" s="95" t="s">
        <v>96</v>
      </c>
      <c r="V18" s="94"/>
      <c r="W18" s="95"/>
      <c r="X18" s="121">
        <f t="shared" si="5"/>
        <v>60</v>
      </c>
      <c r="Y18" s="121">
        <f t="shared" si="6"/>
        <v>91.666666666666671</v>
      </c>
      <c r="Z18" s="121">
        <f t="shared" si="7"/>
        <v>75.833333333333343</v>
      </c>
    </row>
    <row r="19" spans="1:26" x14ac:dyDescent="0.2">
      <c r="A19" s="4">
        <v>8</v>
      </c>
      <c r="B19" s="1" t="s">
        <v>53</v>
      </c>
      <c r="C19" s="4" t="s">
        <v>61</v>
      </c>
      <c r="D19" s="4" t="s">
        <v>143</v>
      </c>
      <c r="E19" s="4">
        <v>4</v>
      </c>
      <c r="G19" s="1" t="s">
        <v>62</v>
      </c>
      <c r="H19" s="2">
        <v>35686</v>
      </c>
      <c r="I19" s="1">
        <f t="shared" si="0"/>
        <v>1997</v>
      </c>
      <c r="J19" s="1">
        <f t="shared" si="1"/>
        <v>9</v>
      </c>
      <c r="K19" s="6">
        <f t="shared" si="2"/>
        <v>255</v>
      </c>
      <c r="L19" s="1" t="str">
        <f>VLOOKUP(J19,Months!$A$1:$C$12,3)</f>
        <v>Fall</v>
      </c>
      <c r="M19" s="1" t="str">
        <f t="shared" si="3"/>
        <v>Fall 1997</v>
      </c>
      <c r="N19" s="1">
        <f>VLOOKUP(J19,Months!$A$1:$D$12,4)</f>
        <v>0.75</v>
      </c>
      <c r="O19" s="1">
        <f t="shared" si="4"/>
        <v>1997.75</v>
      </c>
      <c r="P19" s="1">
        <f t="shared" si="8"/>
        <v>0</v>
      </c>
      <c r="Q19" s="1">
        <f t="shared" si="9"/>
        <v>3</v>
      </c>
      <c r="R19" s="96">
        <v>6</v>
      </c>
      <c r="S19" s="95" t="s">
        <v>5</v>
      </c>
      <c r="T19" s="94">
        <v>3</v>
      </c>
      <c r="U19" s="95" t="s">
        <v>97</v>
      </c>
      <c r="V19" s="94"/>
      <c r="W19" s="95"/>
      <c r="X19" s="121">
        <f t="shared" si="5"/>
        <v>20</v>
      </c>
      <c r="Y19" s="121">
        <f t="shared" si="6"/>
        <v>25</v>
      </c>
      <c r="Z19" s="121">
        <f t="shared" si="7"/>
        <v>22.5</v>
      </c>
    </row>
    <row r="20" spans="1:26" x14ac:dyDescent="0.2">
      <c r="A20" s="4">
        <v>12</v>
      </c>
      <c r="B20" s="1" t="s">
        <v>130</v>
      </c>
      <c r="C20" s="4" t="s">
        <v>98</v>
      </c>
      <c r="D20" s="102" t="s">
        <v>143</v>
      </c>
      <c r="H20" s="2">
        <v>35687</v>
      </c>
      <c r="I20" s="1">
        <f t="shared" si="0"/>
        <v>1997</v>
      </c>
      <c r="J20" s="1">
        <f t="shared" si="1"/>
        <v>9</v>
      </c>
      <c r="K20" s="6">
        <f t="shared" si="2"/>
        <v>256</v>
      </c>
      <c r="L20" s="1" t="str">
        <f>VLOOKUP(J20,Months!$A$1:$C$12,3)</f>
        <v>Fall</v>
      </c>
      <c r="M20" s="1" t="str">
        <f t="shared" si="3"/>
        <v>Fall 1997</v>
      </c>
      <c r="N20" s="1">
        <f>VLOOKUP(J20,Months!$A$1:$D$12,4)</f>
        <v>0.75</v>
      </c>
      <c r="O20" s="1">
        <f t="shared" si="4"/>
        <v>1997.75</v>
      </c>
      <c r="P20" s="1">
        <f t="shared" si="8"/>
        <v>0</v>
      </c>
      <c r="Q20" s="1">
        <f t="shared" si="9"/>
        <v>3</v>
      </c>
      <c r="R20" s="96">
        <v>12</v>
      </c>
      <c r="S20" s="95" t="s">
        <v>3</v>
      </c>
      <c r="T20" s="94"/>
      <c r="U20" s="95"/>
      <c r="V20" s="94"/>
      <c r="W20" s="95"/>
      <c r="X20" s="121">
        <f t="shared" si="5"/>
        <v>40</v>
      </c>
      <c r="Z20" s="121">
        <f t="shared" si="7"/>
        <v>40</v>
      </c>
    </row>
    <row r="21" spans="1:26" x14ac:dyDescent="0.2">
      <c r="A21" s="4">
        <v>13</v>
      </c>
      <c r="B21" s="1" t="s">
        <v>56</v>
      </c>
      <c r="C21" s="4" t="s">
        <v>57</v>
      </c>
      <c r="D21" s="4" t="s">
        <v>143</v>
      </c>
      <c r="E21" s="4">
        <v>2</v>
      </c>
      <c r="G21" s="1" t="s">
        <v>58</v>
      </c>
      <c r="H21" s="2">
        <v>35688</v>
      </c>
      <c r="I21" s="1">
        <f t="shared" si="0"/>
        <v>1997</v>
      </c>
      <c r="J21" s="1">
        <f t="shared" si="1"/>
        <v>9</v>
      </c>
      <c r="K21" s="6">
        <f t="shared" si="2"/>
        <v>257</v>
      </c>
      <c r="L21" s="1" t="str">
        <f>VLOOKUP(J21,Months!$A$1:$C$12,3)</f>
        <v>Fall</v>
      </c>
      <c r="M21" s="1" t="str">
        <f t="shared" si="3"/>
        <v>Fall 1997</v>
      </c>
      <c r="N21" s="1">
        <f>VLOOKUP(J21,Months!$A$1:$D$12,4)</f>
        <v>0.75</v>
      </c>
      <c r="O21" s="1">
        <f t="shared" si="4"/>
        <v>1997.75</v>
      </c>
      <c r="P21" s="1">
        <f t="shared" si="8"/>
        <v>0</v>
      </c>
      <c r="Q21" s="1">
        <f t="shared" si="9"/>
        <v>3</v>
      </c>
      <c r="R21" s="96">
        <v>15</v>
      </c>
      <c r="S21" s="95" t="s">
        <v>3</v>
      </c>
      <c r="T21" s="94">
        <v>12</v>
      </c>
      <c r="U21" s="95" t="s">
        <v>96</v>
      </c>
      <c r="V21" s="94"/>
      <c r="W21" s="95"/>
      <c r="X21" s="121">
        <f t="shared" si="5"/>
        <v>50</v>
      </c>
      <c r="Y21" s="121">
        <f t="shared" si="6"/>
        <v>100</v>
      </c>
      <c r="Z21" s="121">
        <f t="shared" si="7"/>
        <v>75</v>
      </c>
    </row>
    <row r="22" spans="1:26" x14ac:dyDescent="0.2">
      <c r="A22" s="4">
        <v>33</v>
      </c>
      <c r="B22" s="1" t="s">
        <v>63</v>
      </c>
      <c r="C22" s="4" t="s">
        <v>64</v>
      </c>
      <c r="D22" s="4" t="s">
        <v>143</v>
      </c>
      <c r="E22" s="4">
        <v>5</v>
      </c>
      <c r="G22" s="1" t="s">
        <v>65</v>
      </c>
      <c r="H22" s="2">
        <v>35694</v>
      </c>
      <c r="I22" s="1">
        <f t="shared" si="0"/>
        <v>1997</v>
      </c>
      <c r="J22" s="1">
        <f t="shared" si="1"/>
        <v>9</v>
      </c>
      <c r="K22" s="6">
        <f t="shared" si="2"/>
        <v>263</v>
      </c>
      <c r="L22" s="1" t="str">
        <f>VLOOKUP(J22,Months!$A$1:$C$12,3)</f>
        <v>Fall</v>
      </c>
      <c r="M22" s="1" t="str">
        <f t="shared" si="3"/>
        <v>Fall 1997</v>
      </c>
      <c r="N22" s="1">
        <f>VLOOKUP(J22,Months!$A$1:$D$12,4)</f>
        <v>0.75</v>
      </c>
      <c r="O22" s="1">
        <f t="shared" si="4"/>
        <v>1997.75</v>
      </c>
      <c r="P22" s="1">
        <f t="shared" si="8"/>
        <v>0</v>
      </c>
      <c r="Q22" s="1">
        <f t="shared" si="9"/>
        <v>3</v>
      </c>
      <c r="R22" s="96">
        <v>9</v>
      </c>
      <c r="S22" s="95" t="s">
        <v>3</v>
      </c>
      <c r="T22" s="94">
        <v>12</v>
      </c>
      <c r="U22" s="95" t="s">
        <v>96</v>
      </c>
      <c r="V22" s="94"/>
      <c r="W22" s="95"/>
      <c r="X22" s="121">
        <f t="shared" si="5"/>
        <v>30</v>
      </c>
      <c r="Y22" s="121">
        <f t="shared" si="6"/>
        <v>100</v>
      </c>
      <c r="Z22" s="121">
        <f t="shared" si="7"/>
        <v>65</v>
      </c>
    </row>
    <row r="23" spans="1:26" x14ac:dyDescent="0.2">
      <c r="A23" s="4">
        <v>4</v>
      </c>
      <c r="B23" s="1" t="s">
        <v>53</v>
      </c>
      <c r="C23" s="4" t="s">
        <v>54</v>
      </c>
      <c r="D23" s="4" t="s">
        <v>143</v>
      </c>
      <c r="E23" s="4">
        <v>1</v>
      </c>
      <c r="G23" s="1" t="s">
        <v>55</v>
      </c>
      <c r="H23" s="2">
        <v>35695</v>
      </c>
      <c r="I23" s="1">
        <f t="shared" si="0"/>
        <v>1997</v>
      </c>
      <c r="J23" s="1">
        <f t="shared" si="1"/>
        <v>9</v>
      </c>
      <c r="K23" s="6">
        <f t="shared" si="2"/>
        <v>264</v>
      </c>
      <c r="L23" s="1" t="str">
        <f>VLOOKUP(J23,Months!$A$1:$C$12,3)</f>
        <v>Fall</v>
      </c>
      <c r="M23" s="1" t="str">
        <f t="shared" si="3"/>
        <v>Fall 1997</v>
      </c>
      <c r="N23" s="1">
        <f>VLOOKUP(J23,Months!$A$1:$D$12,4)</f>
        <v>0.75</v>
      </c>
      <c r="O23" s="1">
        <f t="shared" si="4"/>
        <v>1997.75</v>
      </c>
      <c r="P23" s="1">
        <f t="shared" si="8"/>
        <v>0</v>
      </c>
      <c r="Q23" s="1">
        <f t="shared" si="9"/>
        <v>3</v>
      </c>
      <c r="R23" s="96">
        <v>12</v>
      </c>
      <c r="S23" s="95" t="s">
        <v>3</v>
      </c>
      <c r="T23" s="94">
        <v>11</v>
      </c>
      <c r="U23" s="95" t="s">
        <v>96</v>
      </c>
      <c r="V23" s="94"/>
      <c r="W23" s="95"/>
      <c r="X23" s="121">
        <f t="shared" si="5"/>
        <v>40</v>
      </c>
      <c r="Y23" s="121">
        <f t="shared" si="6"/>
        <v>91.666666666666671</v>
      </c>
      <c r="Z23" s="121">
        <f t="shared" si="7"/>
        <v>65.833333333333343</v>
      </c>
    </row>
    <row r="24" spans="1:26" x14ac:dyDescent="0.2">
      <c r="A24" s="4">
        <v>11</v>
      </c>
      <c r="B24" s="1" t="s">
        <v>71</v>
      </c>
      <c r="C24" s="4" t="s">
        <v>72</v>
      </c>
      <c r="D24" s="4" t="s">
        <v>143</v>
      </c>
      <c r="E24" s="4">
        <v>10</v>
      </c>
      <c r="G24" s="1" t="s">
        <v>73</v>
      </c>
      <c r="H24" s="2">
        <v>35700</v>
      </c>
      <c r="I24" s="1">
        <f t="shared" si="0"/>
        <v>1997</v>
      </c>
      <c r="J24" s="1">
        <f t="shared" si="1"/>
        <v>9</v>
      </c>
      <c r="K24" s="6">
        <f t="shared" si="2"/>
        <v>269</v>
      </c>
      <c r="L24" s="1" t="str">
        <f>VLOOKUP(J24,Months!$A$1:$C$12,3)</f>
        <v>Fall</v>
      </c>
      <c r="M24" s="1" t="str">
        <f t="shared" si="3"/>
        <v>Fall 1997</v>
      </c>
      <c r="N24" s="1">
        <f>VLOOKUP(J24,Months!$A$1:$D$12,4)</f>
        <v>0.75</v>
      </c>
      <c r="O24" s="1">
        <f t="shared" si="4"/>
        <v>1997.75</v>
      </c>
      <c r="P24" s="1">
        <f t="shared" si="8"/>
        <v>0</v>
      </c>
      <c r="Q24" s="1">
        <f t="shared" si="9"/>
        <v>3</v>
      </c>
      <c r="R24" s="96">
        <v>9</v>
      </c>
      <c r="S24" s="95" t="s">
        <v>3</v>
      </c>
      <c r="T24" s="94">
        <v>8</v>
      </c>
      <c r="U24" s="95" t="s">
        <v>96</v>
      </c>
      <c r="V24" s="94"/>
      <c r="W24" s="95"/>
      <c r="X24" s="121">
        <f t="shared" si="5"/>
        <v>30</v>
      </c>
      <c r="Y24" s="121">
        <f t="shared" si="6"/>
        <v>66.666666666666671</v>
      </c>
      <c r="Z24" s="121">
        <f t="shared" si="7"/>
        <v>48.333333333333336</v>
      </c>
    </row>
    <row r="25" spans="1:26" x14ac:dyDescent="0.2">
      <c r="A25" s="4">
        <v>4</v>
      </c>
      <c r="B25" s="1" t="s">
        <v>53</v>
      </c>
      <c r="C25" s="4" t="s">
        <v>54</v>
      </c>
      <c r="D25" s="4" t="s">
        <v>143</v>
      </c>
      <c r="E25" s="4">
        <v>1</v>
      </c>
      <c r="G25" s="1" t="s">
        <v>55</v>
      </c>
      <c r="H25" s="2">
        <v>35769</v>
      </c>
      <c r="I25" s="1">
        <f t="shared" si="0"/>
        <v>1997</v>
      </c>
      <c r="J25" s="1">
        <f t="shared" si="1"/>
        <v>12</v>
      </c>
      <c r="K25" s="6">
        <f t="shared" si="2"/>
        <v>338</v>
      </c>
      <c r="L25" s="1" t="str">
        <f>VLOOKUP(J25,Months!$A$1:$C$12,3)</f>
        <v>Winter</v>
      </c>
      <c r="M25" s="1" t="str">
        <f t="shared" si="3"/>
        <v>Winter 1997</v>
      </c>
      <c r="N25" s="1">
        <f>VLOOKUP(J25,Months!$A$1:$D$12,4)</f>
        <v>0.9</v>
      </c>
      <c r="O25" s="1">
        <f t="shared" si="4"/>
        <v>1997.9</v>
      </c>
      <c r="P25" s="1">
        <f t="shared" si="8"/>
        <v>1</v>
      </c>
      <c r="Q25" s="1">
        <f t="shared" si="9"/>
        <v>4</v>
      </c>
      <c r="R25" s="96">
        <v>9</v>
      </c>
      <c r="S25" s="95" t="s">
        <v>3</v>
      </c>
      <c r="T25" s="94">
        <v>8</v>
      </c>
      <c r="U25" s="95" t="s">
        <v>96</v>
      </c>
      <c r="V25" s="94"/>
      <c r="W25" s="95"/>
      <c r="X25" s="121">
        <f t="shared" si="5"/>
        <v>30</v>
      </c>
      <c r="Y25" s="121">
        <f t="shared" si="6"/>
        <v>66.666666666666671</v>
      </c>
      <c r="Z25" s="121">
        <f t="shared" si="7"/>
        <v>48.333333333333336</v>
      </c>
    </row>
    <row r="26" spans="1:26" x14ac:dyDescent="0.2">
      <c r="A26" s="4">
        <v>13</v>
      </c>
      <c r="B26" s="1" t="s">
        <v>56</v>
      </c>
      <c r="C26" s="4" t="s">
        <v>57</v>
      </c>
      <c r="D26" s="4" t="s">
        <v>143</v>
      </c>
      <c r="E26" s="4">
        <v>2</v>
      </c>
      <c r="G26" s="1" t="s">
        <v>58</v>
      </c>
      <c r="H26" s="2">
        <v>35855</v>
      </c>
      <c r="I26" s="1">
        <f t="shared" si="0"/>
        <v>1998</v>
      </c>
      <c r="J26" s="1">
        <f t="shared" si="1"/>
        <v>3</v>
      </c>
      <c r="K26" s="6">
        <f t="shared" si="2"/>
        <v>59</v>
      </c>
      <c r="L26" s="1" t="str">
        <f>VLOOKUP(J26,Months!$A$1:$C$12,3)</f>
        <v>Spring</v>
      </c>
      <c r="M26" s="1" t="str">
        <f t="shared" si="3"/>
        <v>Spring 1998</v>
      </c>
      <c r="N26" s="1">
        <f>VLOOKUP(J26,Months!$A$1:$D$12,4)</f>
        <v>0.25</v>
      </c>
      <c r="O26" s="1">
        <f t="shared" si="4"/>
        <v>1998.25</v>
      </c>
      <c r="P26" s="1">
        <f t="shared" si="8"/>
        <v>1</v>
      </c>
      <c r="Q26" s="1">
        <f t="shared" si="9"/>
        <v>5</v>
      </c>
      <c r="R26" s="96">
        <v>6</v>
      </c>
      <c r="S26" s="95" t="s">
        <v>5</v>
      </c>
      <c r="T26" s="94">
        <v>5</v>
      </c>
      <c r="U26" s="95" t="s">
        <v>97</v>
      </c>
      <c r="V26" s="94"/>
      <c r="W26" s="95"/>
      <c r="X26" s="121">
        <f t="shared" si="5"/>
        <v>20</v>
      </c>
      <c r="Y26" s="121">
        <f t="shared" si="6"/>
        <v>41.666666666666664</v>
      </c>
      <c r="Z26" s="121">
        <f t="shared" si="7"/>
        <v>30.833333333333332</v>
      </c>
    </row>
    <row r="27" spans="1:26" x14ac:dyDescent="0.2">
      <c r="A27" s="4">
        <v>11</v>
      </c>
      <c r="B27" s="1" t="s">
        <v>71</v>
      </c>
      <c r="C27" s="4" t="s">
        <v>72</v>
      </c>
      <c r="D27" s="4" t="s">
        <v>143</v>
      </c>
      <c r="E27" s="4">
        <v>10</v>
      </c>
      <c r="G27" s="1" t="s">
        <v>73</v>
      </c>
      <c r="H27" s="2">
        <v>35918</v>
      </c>
      <c r="I27" s="1">
        <f t="shared" si="0"/>
        <v>1998</v>
      </c>
      <c r="J27" s="1">
        <f t="shared" si="1"/>
        <v>5</v>
      </c>
      <c r="K27" s="6">
        <f t="shared" si="2"/>
        <v>122</v>
      </c>
      <c r="L27" s="1" t="str">
        <f>VLOOKUP(J27,Months!$A$1:$C$12,3)</f>
        <v>Spring</v>
      </c>
      <c r="M27" s="1" t="str">
        <f t="shared" si="3"/>
        <v>Spring 1998</v>
      </c>
      <c r="N27" s="1">
        <f>VLOOKUP(J27,Months!$A$1:$D$12,4)</f>
        <v>0.25</v>
      </c>
      <c r="O27" s="1">
        <f t="shared" si="4"/>
        <v>1998.25</v>
      </c>
      <c r="P27" s="1">
        <f t="shared" si="8"/>
        <v>0</v>
      </c>
      <c r="Q27" s="1">
        <f t="shared" si="9"/>
        <v>5</v>
      </c>
      <c r="R27" s="96">
        <v>12</v>
      </c>
      <c r="S27" s="95" t="s">
        <v>3</v>
      </c>
      <c r="T27" s="94">
        <v>11</v>
      </c>
      <c r="U27" s="95" t="s">
        <v>96</v>
      </c>
      <c r="V27" s="94"/>
      <c r="W27" s="95"/>
      <c r="X27" s="121">
        <f t="shared" si="5"/>
        <v>40</v>
      </c>
      <c r="Y27" s="121">
        <f t="shared" si="6"/>
        <v>91.666666666666671</v>
      </c>
      <c r="Z27" s="121">
        <f t="shared" si="7"/>
        <v>65.833333333333343</v>
      </c>
    </row>
    <row r="28" spans="1:26" x14ac:dyDescent="0.2">
      <c r="A28" s="4">
        <v>33</v>
      </c>
      <c r="B28" s="1" t="s">
        <v>63</v>
      </c>
      <c r="C28" s="4" t="s">
        <v>64</v>
      </c>
      <c r="D28" s="4" t="s">
        <v>143</v>
      </c>
      <c r="E28" s="4">
        <v>5</v>
      </c>
      <c r="G28" s="1" t="s">
        <v>65</v>
      </c>
      <c r="H28" s="2">
        <v>35925</v>
      </c>
      <c r="I28" s="1">
        <f t="shared" si="0"/>
        <v>1998</v>
      </c>
      <c r="J28" s="1">
        <f t="shared" si="1"/>
        <v>5</v>
      </c>
      <c r="K28" s="6">
        <f t="shared" si="2"/>
        <v>129</v>
      </c>
      <c r="L28" s="1" t="str">
        <f>VLOOKUP(J28,Months!$A$1:$C$12,3)</f>
        <v>Spring</v>
      </c>
      <c r="M28" s="1" t="str">
        <f t="shared" si="3"/>
        <v>Spring 1998</v>
      </c>
      <c r="N28" s="1">
        <f>VLOOKUP(J28,Months!$A$1:$D$12,4)</f>
        <v>0.25</v>
      </c>
      <c r="O28" s="1">
        <f t="shared" si="4"/>
        <v>1998.25</v>
      </c>
      <c r="P28" s="1">
        <f t="shared" si="8"/>
        <v>0</v>
      </c>
      <c r="Q28" s="1">
        <f t="shared" si="9"/>
        <v>5</v>
      </c>
      <c r="R28" s="96">
        <v>12</v>
      </c>
      <c r="S28" s="95" t="s">
        <v>3</v>
      </c>
      <c r="T28" s="94">
        <v>11</v>
      </c>
      <c r="U28" s="95" t="s">
        <v>96</v>
      </c>
      <c r="V28" s="94"/>
      <c r="W28" s="95"/>
      <c r="X28" s="121">
        <f t="shared" si="5"/>
        <v>40</v>
      </c>
      <c r="Y28" s="121">
        <f t="shared" si="6"/>
        <v>91.666666666666671</v>
      </c>
      <c r="Z28" s="121">
        <f t="shared" si="7"/>
        <v>65.833333333333343</v>
      </c>
    </row>
    <row r="29" spans="1:26" x14ac:dyDescent="0.2">
      <c r="A29" s="4">
        <v>17</v>
      </c>
      <c r="B29" s="1" t="s">
        <v>128</v>
      </c>
      <c r="C29" s="4" t="s">
        <v>67</v>
      </c>
      <c r="D29" s="102" t="s">
        <v>143</v>
      </c>
      <c r="H29" s="2">
        <v>35930</v>
      </c>
      <c r="I29" s="1">
        <f t="shared" si="0"/>
        <v>1998</v>
      </c>
      <c r="J29" s="1">
        <f t="shared" si="1"/>
        <v>5</v>
      </c>
      <c r="K29" s="6">
        <f t="shared" si="2"/>
        <v>134</v>
      </c>
      <c r="L29" s="1" t="str">
        <f>VLOOKUP(J29,Months!$A$1:$C$12,3)</f>
        <v>Spring</v>
      </c>
      <c r="M29" s="1" t="str">
        <f t="shared" si="3"/>
        <v>Spring 1998</v>
      </c>
      <c r="N29" s="1">
        <f>VLOOKUP(J29,Months!$A$1:$D$12,4)</f>
        <v>0.25</v>
      </c>
      <c r="O29" s="1">
        <f t="shared" si="4"/>
        <v>1998.25</v>
      </c>
      <c r="P29" s="1">
        <f t="shared" si="8"/>
        <v>0</v>
      </c>
      <c r="Q29" s="1">
        <f t="shared" si="9"/>
        <v>5</v>
      </c>
      <c r="R29" s="96">
        <v>6</v>
      </c>
      <c r="S29" s="95" t="s">
        <v>5</v>
      </c>
      <c r="T29" s="94">
        <v>7</v>
      </c>
      <c r="U29" s="95" t="s">
        <v>96</v>
      </c>
      <c r="V29" s="94"/>
      <c r="W29" s="95"/>
      <c r="X29" s="121">
        <f t="shared" si="5"/>
        <v>20</v>
      </c>
      <c r="Y29" s="121">
        <f t="shared" si="6"/>
        <v>58.333333333333336</v>
      </c>
      <c r="Z29" s="121">
        <f t="shared" si="7"/>
        <v>39.166666666666671</v>
      </c>
    </row>
    <row r="30" spans="1:26" x14ac:dyDescent="0.2">
      <c r="A30" s="4">
        <v>4</v>
      </c>
      <c r="B30" s="1" t="s">
        <v>53</v>
      </c>
      <c r="C30" s="4" t="s">
        <v>54</v>
      </c>
      <c r="D30" s="4" t="s">
        <v>143</v>
      </c>
      <c r="E30" s="4">
        <v>1</v>
      </c>
      <c r="G30" s="1" t="s">
        <v>55</v>
      </c>
      <c r="H30" s="2">
        <v>35930</v>
      </c>
      <c r="I30" s="1">
        <f t="shared" si="0"/>
        <v>1998</v>
      </c>
      <c r="J30" s="1">
        <f t="shared" si="1"/>
        <v>5</v>
      </c>
      <c r="K30" s="6">
        <f t="shared" si="2"/>
        <v>134</v>
      </c>
      <c r="L30" s="1" t="str">
        <f>VLOOKUP(J30,Months!$A$1:$C$12,3)</f>
        <v>Spring</v>
      </c>
      <c r="M30" s="1" t="str">
        <f t="shared" si="3"/>
        <v>Spring 1998</v>
      </c>
      <c r="N30" s="1">
        <f>VLOOKUP(J30,Months!$A$1:$D$12,4)</f>
        <v>0.25</v>
      </c>
      <c r="O30" s="1">
        <f t="shared" si="4"/>
        <v>1998.25</v>
      </c>
      <c r="P30" s="1">
        <f t="shared" si="8"/>
        <v>0</v>
      </c>
      <c r="Q30" s="1">
        <f t="shared" si="9"/>
        <v>5</v>
      </c>
      <c r="R30" s="96">
        <v>3</v>
      </c>
      <c r="S30" s="95" t="s">
        <v>5</v>
      </c>
      <c r="T30" s="94">
        <v>10</v>
      </c>
      <c r="U30" s="95" t="s">
        <v>96</v>
      </c>
      <c r="V30" s="94"/>
      <c r="W30" s="95"/>
      <c r="X30" s="121">
        <f t="shared" si="5"/>
        <v>10</v>
      </c>
      <c r="Y30" s="121">
        <f t="shared" si="6"/>
        <v>83.333333333333329</v>
      </c>
      <c r="Z30" s="121">
        <f t="shared" si="7"/>
        <v>46.666666666666664</v>
      </c>
    </row>
    <row r="31" spans="1:26" x14ac:dyDescent="0.2">
      <c r="A31" s="4">
        <v>8</v>
      </c>
      <c r="B31" s="1" t="s">
        <v>53</v>
      </c>
      <c r="C31" s="4" t="s">
        <v>61</v>
      </c>
      <c r="D31" s="4" t="s">
        <v>143</v>
      </c>
      <c r="E31" s="4">
        <v>4</v>
      </c>
      <c r="G31" s="1" t="s">
        <v>62</v>
      </c>
      <c r="H31" s="2">
        <v>35931</v>
      </c>
      <c r="I31" s="1">
        <f t="shared" si="0"/>
        <v>1998</v>
      </c>
      <c r="J31" s="1">
        <f t="shared" si="1"/>
        <v>5</v>
      </c>
      <c r="K31" s="6">
        <f t="shared" si="2"/>
        <v>135</v>
      </c>
      <c r="L31" s="1" t="str">
        <f>VLOOKUP(J31,Months!$A$1:$C$12,3)</f>
        <v>Spring</v>
      </c>
      <c r="M31" s="1" t="str">
        <f t="shared" si="3"/>
        <v>Spring 1998</v>
      </c>
      <c r="N31" s="1">
        <f>VLOOKUP(J31,Months!$A$1:$D$12,4)</f>
        <v>0.25</v>
      </c>
      <c r="O31" s="1">
        <f t="shared" si="4"/>
        <v>1998.25</v>
      </c>
      <c r="P31" s="1">
        <f t="shared" si="8"/>
        <v>0</v>
      </c>
      <c r="Q31" s="1">
        <f t="shared" si="9"/>
        <v>5</v>
      </c>
      <c r="R31" s="96">
        <v>3</v>
      </c>
      <c r="S31" s="95" t="s">
        <v>5</v>
      </c>
      <c r="T31" s="94">
        <v>2</v>
      </c>
      <c r="U31" s="95" t="s">
        <v>97</v>
      </c>
      <c r="V31" s="94"/>
      <c r="W31" s="95"/>
      <c r="X31" s="121">
        <f t="shared" si="5"/>
        <v>10</v>
      </c>
      <c r="Y31" s="121">
        <f t="shared" si="6"/>
        <v>16.666666666666668</v>
      </c>
      <c r="Z31" s="121">
        <f t="shared" si="7"/>
        <v>13.333333333333334</v>
      </c>
    </row>
    <row r="32" spans="1:26" x14ac:dyDescent="0.2">
      <c r="A32" s="4">
        <v>13</v>
      </c>
      <c r="B32" s="1" t="s">
        <v>56</v>
      </c>
      <c r="C32" s="4" t="s">
        <v>57</v>
      </c>
      <c r="D32" s="4" t="s">
        <v>143</v>
      </c>
      <c r="E32" s="4">
        <v>2</v>
      </c>
      <c r="G32" s="1" t="s">
        <v>58</v>
      </c>
      <c r="H32" s="2">
        <v>35932</v>
      </c>
      <c r="I32" s="1">
        <f t="shared" si="0"/>
        <v>1998</v>
      </c>
      <c r="J32" s="1">
        <f t="shared" si="1"/>
        <v>5</v>
      </c>
      <c r="K32" s="6">
        <f t="shared" si="2"/>
        <v>136</v>
      </c>
      <c r="L32" s="1" t="str">
        <f>VLOOKUP(J32,Months!$A$1:$C$12,3)</f>
        <v>Spring</v>
      </c>
      <c r="M32" s="1" t="str">
        <f t="shared" si="3"/>
        <v>Spring 1998</v>
      </c>
      <c r="N32" s="1">
        <f>VLOOKUP(J32,Months!$A$1:$D$12,4)</f>
        <v>0.25</v>
      </c>
      <c r="O32" s="1">
        <f t="shared" si="4"/>
        <v>1998.25</v>
      </c>
      <c r="P32" s="1">
        <f t="shared" si="8"/>
        <v>0</v>
      </c>
      <c r="Q32" s="1">
        <f t="shared" si="9"/>
        <v>5</v>
      </c>
      <c r="R32" s="96">
        <v>3</v>
      </c>
      <c r="S32" s="95" t="s">
        <v>5</v>
      </c>
      <c r="T32" s="94">
        <v>2</v>
      </c>
      <c r="U32" s="95" t="s">
        <v>97</v>
      </c>
      <c r="V32" s="94"/>
      <c r="W32" s="95"/>
      <c r="X32" s="121">
        <f t="shared" si="5"/>
        <v>10</v>
      </c>
      <c r="Y32" s="121">
        <f t="shared" si="6"/>
        <v>16.666666666666668</v>
      </c>
      <c r="Z32" s="121">
        <f t="shared" si="7"/>
        <v>13.333333333333334</v>
      </c>
    </row>
    <row r="33" spans="1:26" x14ac:dyDescent="0.2">
      <c r="A33" s="4">
        <v>1</v>
      </c>
      <c r="B33" s="1" t="s">
        <v>53</v>
      </c>
      <c r="C33" s="4" t="s">
        <v>59</v>
      </c>
      <c r="D33" s="4" t="s">
        <v>143</v>
      </c>
      <c r="E33" s="4">
        <v>3</v>
      </c>
      <c r="G33" s="1" t="s">
        <v>60</v>
      </c>
      <c r="H33" s="2">
        <v>35932</v>
      </c>
      <c r="I33" s="1">
        <f t="shared" si="0"/>
        <v>1998</v>
      </c>
      <c r="J33" s="1">
        <f t="shared" si="1"/>
        <v>5</v>
      </c>
      <c r="K33" s="6">
        <f t="shared" si="2"/>
        <v>136</v>
      </c>
      <c r="L33" s="1" t="str">
        <f>VLOOKUP(J33,Months!$A$1:$C$12,3)</f>
        <v>Spring</v>
      </c>
      <c r="M33" s="1" t="str">
        <f t="shared" si="3"/>
        <v>Spring 1998</v>
      </c>
      <c r="N33" s="1">
        <f>VLOOKUP(J33,Months!$A$1:$D$12,4)</f>
        <v>0.25</v>
      </c>
      <c r="O33" s="1">
        <f t="shared" si="4"/>
        <v>1998.25</v>
      </c>
      <c r="P33" s="1">
        <f t="shared" si="8"/>
        <v>0</v>
      </c>
      <c r="Q33" s="1">
        <f t="shared" si="9"/>
        <v>5</v>
      </c>
      <c r="R33" s="96">
        <v>12</v>
      </c>
      <c r="S33" s="95" t="s">
        <v>3</v>
      </c>
      <c r="T33" s="94">
        <v>11</v>
      </c>
      <c r="U33" s="95" t="s">
        <v>96</v>
      </c>
      <c r="V33" s="94"/>
      <c r="W33" s="95"/>
      <c r="X33" s="121">
        <f t="shared" si="5"/>
        <v>40</v>
      </c>
      <c r="Y33" s="121">
        <f t="shared" si="6"/>
        <v>91.666666666666671</v>
      </c>
      <c r="Z33" s="121">
        <f t="shared" si="7"/>
        <v>65.833333333333343</v>
      </c>
    </row>
    <row r="34" spans="1:26" x14ac:dyDescent="0.2">
      <c r="A34" s="4">
        <v>12</v>
      </c>
      <c r="B34" s="1" t="s">
        <v>98</v>
      </c>
      <c r="C34" s="4" t="s">
        <v>98</v>
      </c>
      <c r="D34" s="4" t="s">
        <v>143</v>
      </c>
      <c r="E34" s="4">
        <v>9</v>
      </c>
      <c r="G34" s="1" t="s">
        <v>99</v>
      </c>
      <c r="H34" s="2">
        <v>35934</v>
      </c>
      <c r="I34" s="1">
        <f t="shared" si="0"/>
        <v>1998</v>
      </c>
      <c r="J34" s="1">
        <f t="shared" si="1"/>
        <v>5</v>
      </c>
      <c r="K34" s="6">
        <f t="shared" si="2"/>
        <v>138</v>
      </c>
      <c r="L34" s="1" t="str">
        <f>VLOOKUP(J34,Months!$A$1:$C$12,3)</f>
        <v>Spring</v>
      </c>
      <c r="M34" s="1" t="str">
        <f t="shared" si="3"/>
        <v>Spring 1998</v>
      </c>
      <c r="N34" s="1">
        <f>VLOOKUP(J34,Months!$A$1:$D$12,4)</f>
        <v>0.25</v>
      </c>
      <c r="O34" s="1">
        <f t="shared" si="4"/>
        <v>1998.25</v>
      </c>
      <c r="P34" s="1">
        <f t="shared" si="8"/>
        <v>0</v>
      </c>
      <c r="Q34" s="1">
        <f t="shared" si="9"/>
        <v>5</v>
      </c>
      <c r="R34" s="96">
        <v>15</v>
      </c>
      <c r="S34" s="95" t="s">
        <v>3</v>
      </c>
      <c r="T34" s="94">
        <v>8</v>
      </c>
      <c r="U34" s="95" t="s">
        <v>96</v>
      </c>
      <c r="V34" s="94"/>
      <c r="W34" s="95"/>
      <c r="X34" s="121">
        <f t="shared" si="5"/>
        <v>50</v>
      </c>
      <c r="Y34" s="121">
        <f t="shared" si="6"/>
        <v>66.666666666666671</v>
      </c>
      <c r="Z34" s="121">
        <f t="shared" si="7"/>
        <v>58.333333333333336</v>
      </c>
    </row>
    <row r="35" spans="1:26" x14ac:dyDescent="0.2">
      <c r="A35" s="4">
        <v>24</v>
      </c>
      <c r="B35" s="1" t="s">
        <v>66</v>
      </c>
      <c r="C35" s="4" t="s">
        <v>69</v>
      </c>
      <c r="D35" s="4" t="s">
        <v>143</v>
      </c>
      <c r="E35" s="4">
        <v>7</v>
      </c>
      <c r="G35" s="1" t="s">
        <v>70</v>
      </c>
      <c r="H35" s="2">
        <v>35937</v>
      </c>
      <c r="I35" s="1">
        <f t="shared" si="0"/>
        <v>1998</v>
      </c>
      <c r="J35" s="1">
        <f t="shared" si="1"/>
        <v>5</v>
      </c>
      <c r="K35" s="6">
        <f t="shared" si="2"/>
        <v>141</v>
      </c>
      <c r="L35" s="1" t="str">
        <f>VLOOKUP(J35,Months!$A$1:$C$12,3)</f>
        <v>Spring</v>
      </c>
      <c r="M35" s="1" t="str">
        <f t="shared" si="3"/>
        <v>Spring 1998</v>
      </c>
      <c r="N35" s="1">
        <f>VLOOKUP(J35,Months!$A$1:$D$12,4)</f>
        <v>0.25</v>
      </c>
      <c r="O35" s="1">
        <f t="shared" si="4"/>
        <v>1998.25</v>
      </c>
      <c r="P35" s="1">
        <f t="shared" si="8"/>
        <v>0</v>
      </c>
      <c r="Q35" s="1">
        <f t="shared" si="9"/>
        <v>5</v>
      </c>
      <c r="R35" s="96">
        <v>9</v>
      </c>
      <c r="S35" s="95" t="s">
        <v>3</v>
      </c>
      <c r="T35" s="94">
        <v>6</v>
      </c>
      <c r="U35" s="95" t="s">
        <v>97</v>
      </c>
      <c r="V35" s="94"/>
      <c r="W35" s="95"/>
      <c r="X35" s="121">
        <f t="shared" si="5"/>
        <v>30</v>
      </c>
      <c r="Y35" s="121">
        <f t="shared" si="6"/>
        <v>50</v>
      </c>
      <c r="Z35" s="121">
        <f t="shared" si="7"/>
        <v>40</v>
      </c>
    </row>
    <row r="36" spans="1:26" x14ac:dyDescent="0.2">
      <c r="A36" s="4">
        <v>24</v>
      </c>
      <c r="B36" s="1" t="s">
        <v>129</v>
      </c>
      <c r="C36" s="4" t="s">
        <v>103</v>
      </c>
      <c r="D36" s="102" t="s">
        <v>143</v>
      </c>
      <c r="H36" s="2">
        <v>35937</v>
      </c>
      <c r="I36" s="1">
        <f t="shared" si="0"/>
        <v>1998</v>
      </c>
      <c r="J36" s="1">
        <f t="shared" si="1"/>
        <v>5</v>
      </c>
      <c r="K36" s="6">
        <f t="shared" si="2"/>
        <v>141</v>
      </c>
      <c r="L36" s="1" t="str">
        <f>VLOOKUP(J36,Months!$A$1:$C$12,3)</f>
        <v>Spring</v>
      </c>
      <c r="M36" s="1" t="str">
        <f t="shared" si="3"/>
        <v>Spring 1998</v>
      </c>
      <c r="N36" s="1">
        <f>VLOOKUP(J36,Months!$A$1:$D$12,4)</f>
        <v>0.25</v>
      </c>
      <c r="O36" s="1">
        <f t="shared" si="4"/>
        <v>1998.25</v>
      </c>
      <c r="P36" s="1">
        <f t="shared" si="8"/>
        <v>0</v>
      </c>
      <c r="Q36" s="1">
        <f t="shared" si="9"/>
        <v>5</v>
      </c>
      <c r="R36" s="96">
        <v>12</v>
      </c>
      <c r="S36" s="95" t="s">
        <v>3</v>
      </c>
      <c r="T36" s="94"/>
      <c r="U36" s="95"/>
      <c r="V36" s="94"/>
      <c r="W36" s="95"/>
      <c r="X36" s="121">
        <f t="shared" si="5"/>
        <v>40</v>
      </c>
      <c r="Z36" s="121">
        <f t="shared" si="7"/>
        <v>40</v>
      </c>
    </row>
    <row r="37" spans="1:26" x14ac:dyDescent="0.2">
      <c r="A37" s="4">
        <v>3</v>
      </c>
      <c r="B37" s="1" t="s">
        <v>53</v>
      </c>
      <c r="C37" s="4" t="s">
        <v>74</v>
      </c>
      <c r="D37" s="4" t="s">
        <v>143</v>
      </c>
      <c r="E37" s="4">
        <v>11</v>
      </c>
      <c r="G37" s="1" t="s">
        <v>75</v>
      </c>
      <c r="H37" s="2">
        <v>35938</v>
      </c>
      <c r="I37" s="1">
        <f t="shared" si="0"/>
        <v>1998</v>
      </c>
      <c r="J37" s="1">
        <f t="shared" si="1"/>
        <v>5</v>
      </c>
      <c r="K37" s="6">
        <f t="shared" si="2"/>
        <v>142</v>
      </c>
      <c r="L37" s="1" t="str">
        <f>VLOOKUP(J37,Months!$A$1:$C$12,3)</f>
        <v>Spring</v>
      </c>
      <c r="M37" s="1" t="str">
        <f t="shared" si="3"/>
        <v>Spring 1998</v>
      </c>
      <c r="N37" s="1">
        <f>VLOOKUP(J37,Months!$A$1:$D$12,4)</f>
        <v>0.25</v>
      </c>
      <c r="O37" s="1">
        <f t="shared" si="4"/>
        <v>1998.25</v>
      </c>
      <c r="P37" s="1">
        <f t="shared" si="8"/>
        <v>0</v>
      </c>
      <c r="Q37" s="1">
        <f t="shared" si="9"/>
        <v>5</v>
      </c>
      <c r="R37" s="96">
        <v>15</v>
      </c>
      <c r="S37" s="95" t="s">
        <v>3</v>
      </c>
      <c r="T37" s="94">
        <v>9</v>
      </c>
      <c r="U37" s="95" t="s">
        <v>96</v>
      </c>
      <c r="V37" s="94"/>
      <c r="W37" s="95"/>
      <c r="X37" s="121">
        <f t="shared" si="5"/>
        <v>50</v>
      </c>
      <c r="Y37" s="121">
        <f t="shared" si="6"/>
        <v>75</v>
      </c>
      <c r="Z37" s="121">
        <f t="shared" si="7"/>
        <v>62.5</v>
      </c>
    </row>
    <row r="38" spans="1:26" x14ac:dyDescent="0.2">
      <c r="A38" s="4">
        <v>8</v>
      </c>
      <c r="B38" s="1" t="s">
        <v>53</v>
      </c>
      <c r="C38" s="4" t="s">
        <v>61</v>
      </c>
      <c r="D38" s="4" t="s">
        <v>143</v>
      </c>
      <c r="E38" s="4">
        <v>4</v>
      </c>
      <c r="G38" s="1" t="s">
        <v>62</v>
      </c>
      <c r="H38" s="2">
        <v>35987</v>
      </c>
      <c r="I38" s="1">
        <f t="shared" si="0"/>
        <v>1998</v>
      </c>
      <c r="J38" s="1">
        <f t="shared" si="1"/>
        <v>7</v>
      </c>
      <c r="K38" s="6">
        <f t="shared" si="2"/>
        <v>191</v>
      </c>
      <c r="L38" s="1" t="str">
        <f>VLOOKUP(J38,Months!$A$1:$C$12,3)</f>
        <v>Summer</v>
      </c>
      <c r="M38" s="1" t="str">
        <f t="shared" si="3"/>
        <v>Summer 1998</v>
      </c>
      <c r="N38" s="1">
        <f>VLOOKUP(J38,Months!$A$1:$D$12,4)</f>
        <v>0.5</v>
      </c>
      <c r="O38" s="1">
        <f t="shared" si="4"/>
        <v>1998.5</v>
      </c>
      <c r="P38" s="1">
        <f t="shared" si="8"/>
        <v>1</v>
      </c>
      <c r="Q38" s="1">
        <f t="shared" si="9"/>
        <v>6</v>
      </c>
      <c r="R38" s="96">
        <v>3</v>
      </c>
      <c r="S38" s="95" t="s">
        <v>5</v>
      </c>
      <c r="T38" s="94">
        <v>2</v>
      </c>
      <c r="U38" s="95" t="s">
        <v>97</v>
      </c>
      <c r="V38" s="94"/>
      <c r="W38" s="95"/>
      <c r="X38" s="121">
        <f t="shared" si="5"/>
        <v>10</v>
      </c>
      <c r="Y38" s="121">
        <f t="shared" si="6"/>
        <v>16.666666666666668</v>
      </c>
      <c r="Z38" s="121">
        <f t="shared" si="7"/>
        <v>13.333333333333334</v>
      </c>
    </row>
    <row r="39" spans="1:26" x14ac:dyDescent="0.2">
      <c r="A39" s="4">
        <v>11</v>
      </c>
      <c r="B39" s="1" t="s">
        <v>71</v>
      </c>
      <c r="C39" s="4" t="s">
        <v>72</v>
      </c>
      <c r="D39" s="4" t="s">
        <v>143</v>
      </c>
      <c r="E39" s="4">
        <v>10</v>
      </c>
      <c r="G39" s="1" t="s">
        <v>73</v>
      </c>
      <c r="H39" s="2">
        <v>35988</v>
      </c>
      <c r="I39" s="1">
        <f t="shared" si="0"/>
        <v>1998</v>
      </c>
      <c r="J39" s="1">
        <f t="shared" si="1"/>
        <v>7</v>
      </c>
      <c r="K39" s="6">
        <f t="shared" si="2"/>
        <v>192</v>
      </c>
      <c r="L39" s="1" t="str">
        <f>VLOOKUP(J39,Months!$A$1:$C$12,3)</f>
        <v>Summer</v>
      </c>
      <c r="M39" s="1" t="str">
        <f t="shared" si="3"/>
        <v>Summer 1998</v>
      </c>
      <c r="N39" s="1">
        <f>VLOOKUP(J39,Months!$A$1:$D$12,4)</f>
        <v>0.5</v>
      </c>
      <c r="O39" s="1">
        <f t="shared" si="4"/>
        <v>1998.5</v>
      </c>
      <c r="P39" s="1">
        <f t="shared" si="8"/>
        <v>0</v>
      </c>
      <c r="Q39" s="1">
        <f t="shared" si="9"/>
        <v>6</v>
      </c>
      <c r="R39" s="96">
        <v>12</v>
      </c>
      <c r="S39" s="95" t="s">
        <v>3</v>
      </c>
      <c r="T39" s="94">
        <v>10</v>
      </c>
      <c r="U39" s="95" t="s">
        <v>96</v>
      </c>
      <c r="V39" s="94"/>
      <c r="W39" s="95"/>
      <c r="X39" s="121">
        <f t="shared" si="5"/>
        <v>40</v>
      </c>
      <c r="Y39" s="121">
        <f t="shared" si="6"/>
        <v>83.333333333333329</v>
      </c>
      <c r="Z39" s="121">
        <f t="shared" si="7"/>
        <v>61.666666666666664</v>
      </c>
    </row>
    <row r="40" spans="1:26" x14ac:dyDescent="0.2">
      <c r="A40" s="4">
        <v>13</v>
      </c>
      <c r="B40" s="1" t="s">
        <v>56</v>
      </c>
      <c r="C40" s="4" t="s">
        <v>57</v>
      </c>
      <c r="D40" s="4" t="s">
        <v>143</v>
      </c>
      <c r="E40" s="4">
        <v>2</v>
      </c>
      <c r="G40" s="1" t="s">
        <v>58</v>
      </c>
      <c r="H40" s="2">
        <v>35994</v>
      </c>
      <c r="I40" s="1">
        <f t="shared" si="0"/>
        <v>1998</v>
      </c>
      <c r="J40" s="1">
        <f t="shared" si="1"/>
        <v>7</v>
      </c>
      <c r="K40" s="6">
        <f t="shared" si="2"/>
        <v>198</v>
      </c>
      <c r="L40" s="1" t="str">
        <f>VLOOKUP(J40,Months!$A$1:$C$12,3)</f>
        <v>Summer</v>
      </c>
      <c r="M40" s="1" t="str">
        <f t="shared" si="3"/>
        <v>Summer 1998</v>
      </c>
      <c r="N40" s="1">
        <f>VLOOKUP(J40,Months!$A$1:$D$12,4)</f>
        <v>0.5</v>
      </c>
      <c r="O40" s="1">
        <f t="shared" si="4"/>
        <v>1998.5</v>
      </c>
      <c r="P40" s="1">
        <f t="shared" si="8"/>
        <v>0</v>
      </c>
      <c r="Q40" s="1">
        <f t="shared" si="9"/>
        <v>6</v>
      </c>
      <c r="R40" s="96">
        <v>3</v>
      </c>
      <c r="S40" s="95" t="s">
        <v>5</v>
      </c>
      <c r="T40" s="94">
        <v>7</v>
      </c>
      <c r="U40" s="95" t="s">
        <v>96</v>
      </c>
      <c r="V40" s="94"/>
      <c r="W40" s="95"/>
      <c r="X40" s="121">
        <f t="shared" si="5"/>
        <v>10</v>
      </c>
      <c r="Y40" s="121">
        <f t="shared" si="6"/>
        <v>58.333333333333336</v>
      </c>
      <c r="Z40" s="121">
        <f t="shared" si="7"/>
        <v>34.166666666666671</v>
      </c>
    </row>
    <row r="41" spans="1:26" x14ac:dyDescent="0.2">
      <c r="A41" s="4">
        <v>3</v>
      </c>
      <c r="B41" s="1" t="s">
        <v>53</v>
      </c>
      <c r="C41" s="4" t="s">
        <v>74</v>
      </c>
      <c r="D41" s="4" t="s">
        <v>143</v>
      </c>
      <c r="E41" s="4">
        <v>11</v>
      </c>
      <c r="G41" s="1" t="s">
        <v>75</v>
      </c>
      <c r="H41" s="2">
        <v>35994</v>
      </c>
      <c r="I41" s="1">
        <f t="shared" si="0"/>
        <v>1998</v>
      </c>
      <c r="J41" s="1">
        <f t="shared" si="1"/>
        <v>7</v>
      </c>
      <c r="K41" s="6">
        <f t="shared" si="2"/>
        <v>198</v>
      </c>
      <c r="L41" s="1" t="str">
        <f>VLOOKUP(J41,Months!$A$1:$C$12,3)</f>
        <v>Summer</v>
      </c>
      <c r="M41" s="1" t="str">
        <f t="shared" si="3"/>
        <v>Summer 1998</v>
      </c>
      <c r="N41" s="1">
        <f>VLOOKUP(J41,Months!$A$1:$D$12,4)</f>
        <v>0.5</v>
      </c>
      <c r="O41" s="1">
        <f t="shared" si="4"/>
        <v>1998.5</v>
      </c>
      <c r="P41" s="1">
        <f t="shared" si="8"/>
        <v>0</v>
      </c>
      <c r="Q41" s="1">
        <f t="shared" si="9"/>
        <v>6</v>
      </c>
      <c r="R41" s="96">
        <v>12</v>
      </c>
      <c r="S41" s="95" t="s">
        <v>3</v>
      </c>
      <c r="T41" s="94">
        <v>10</v>
      </c>
      <c r="U41" s="95" t="s">
        <v>96</v>
      </c>
      <c r="V41" s="94"/>
      <c r="W41" s="95"/>
      <c r="X41" s="121">
        <f t="shared" si="5"/>
        <v>40</v>
      </c>
      <c r="Y41" s="121">
        <f t="shared" si="6"/>
        <v>83.333333333333329</v>
      </c>
      <c r="Z41" s="121">
        <f t="shared" si="7"/>
        <v>61.666666666666664</v>
      </c>
    </row>
    <row r="42" spans="1:26" x14ac:dyDescent="0.2">
      <c r="A42" s="4">
        <v>1</v>
      </c>
      <c r="B42" s="1" t="s">
        <v>53</v>
      </c>
      <c r="C42" s="4" t="s">
        <v>59</v>
      </c>
      <c r="D42" s="4" t="s">
        <v>143</v>
      </c>
      <c r="E42" s="4">
        <v>3</v>
      </c>
      <c r="G42" s="1" t="s">
        <v>60</v>
      </c>
      <c r="H42" s="2">
        <v>35995</v>
      </c>
      <c r="I42" s="1">
        <f t="shared" si="0"/>
        <v>1998</v>
      </c>
      <c r="J42" s="1">
        <f t="shared" si="1"/>
        <v>7</v>
      </c>
      <c r="K42" s="6">
        <f t="shared" si="2"/>
        <v>199</v>
      </c>
      <c r="L42" s="1" t="str">
        <f>VLOOKUP(J42,Months!$A$1:$C$12,3)</f>
        <v>Summer</v>
      </c>
      <c r="M42" s="1" t="str">
        <f t="shared" si="3"/>
        <v>Summer 1998</v>
      </c>
      <c r="N42" s="1">
        <f>VLOOKUP(J42,Months!$A$1:$D$12,4)</f>
        <v>0.5</v>
      </c>
      <c r="O42" s="1">
        <f t="shared" si="4"/>
        <v>1998.5</v>
      </c>
      <c r="P42" s="1">
        <f t="shared" si="8"/>
        <v>0</v>
      </c>
      <c r="Q42" s="1">
        <f t="shared" si="9"/>
        <v>6</v>
      </c>
      <c r="R42" s="96">
        <v>12</v>
      </c>
      <c r="S42" s="95" t="s">
        <v>3</v>
      </c>
      <c r="T42" s="94">
        <v>11</v>
      </c>
      <c r="U42" s="95" t="s">
        <v>96</v>
      </c>
      <c r="V42" s="94"/>
      <c r="W42" s="95"/>
      <c r="X42" s="121">
        <f t="shared" si="5"/>
        <v>40</v>
      </c>
      <c r="Y42" s="121">
        <f t="shared" si="6"/>
        <v>91.666666666666671</v>
      </c>
      <c r="Z42" s="121">
        <f t="shared" si="7"/>
        <v>65.833333333333343</v>
      </c>
    </row>
    <row r="43" spans="1:26" x14ac:dyDescent="0.2">
      <c r="A43" s="4">
        <v>4</v>
      </c>
      <c r="B43" s="1" t="s">
        <v>53</v>
      </c>
      <c r="C43" s="4" t="s">
        <v>54</v>
      </c>
      <c r="D43" s="4" t="s">
        <v>143</v>
      </c>
      <c r="E43" s="4">
        <v>1</v>
      </c>
      <c r="G43" s="1" t="s">
        <v>55</v>
      </c>
      <c r="H43" s="2">
        <v>35998</v>
      </c>
      <c r="I43" s="1">
        <f t="shared" si="0"/>
        <v>1998</v>
      </c>
      <c r="J43" s="1">
        <f t="shared" si="1"/>
        <v>7</v>
      </c>
      <c r="K43" s="6">
        <f t="shared" si="2"/>
        <v>202</v>
      </c>
      <c r="L43" s="1" t="str">
        <f>VLOOKUP(J43,Months!$A$1:$C$12,3)</f>
        <v>Summer</v>
      </c>
      <c r="M43" s="1" t="str">
        <f t="shared" si="3"/>
        <v>Summer 1998</v>
      </c>
      <c r="N43" s="1">
        <f>VLOOKUP(J43,Months!$A$1:$D$12,4)</f>
        <v>0.5</v>
      </c>
      <c r="O43" s="1">
        <f t="shared" si="4"/>
        <v>1998.5</v>
      </c>
      <c r="P43" s="1">
        <f t="shared" si="8"/>
        <v>0</v>
      </c>
      <c r="Q43" s="1">
        <f t="shared" si="9"/>
        <v>6</v>
      </c>
      <c r="R43" s="96">
        <v>9</v>
      </c>
      <c r="S43" s="95" t="s">
        <v>3</v>
      </c>
      <c r="T43" s="94">
        <v>12</v>
      </c>
      <c r="U43" s="95" t="s">
        <v>96</v>
      </c>
      <c r="V43" s="94"/>
      <c r="W43" s="95"/>
      <c r="X43" s="121">
        <f t="shared" si="5"/>
        <v>30</v>
      </c>
      <c r="Y43" s="121">
        <f t="shared" si="6"/>
        <v>100</v>
      </c>
      <c r="Z43" s="121">
        <f t="shared" si="7"/>
        <v>65</v>
      </c>
    </row>
    <row r="44" spans="1:26" x14ac:dyDescent="0.2">
      <c r="A44" s="4">
        <v>24</v>
      </c>
      <c r="B44" s="1" t="s">
        <v>66</v>
      </c>
      <c r="C44" s="4" t="s">
        <v>69</v>
      </c>
      <c r="D44" s="4" t="s">
        <v>143</v>
      </c>
      <c r="E44" s="4">
        <v>7</v>
      </c>
      <c r="G44" s="1" t="s">
        <v>70</v>
      </c>
      <c r="H44" s="2">
        <v>35999</v>
      </c>
      <c r="I44" s="1">
        <f t="shared" si="0"/>
        <v>1998</v>
      </c>
      <c r="J44" s="1">
        <f t="shared" si="1"/>
        <v>7</v>
      </c>
      <c r="K44" s="6">
        <f t="shared" si="2"/>
        <v>203</v>
      </c>
      <c r="L44" s="1" t="str">
        <f>VLOOKUP(J44,Months!$A$1:$C$12,3)</f>
        <v>Summer</v>
      </c>
      <c r="M44" s="1" t="str">
        <f t="shared" si="3"/>
        <v>Summer 1998</v>
      </c>
      <c r="N44" s="1">
        <f>VLOOKUP(J44,Months!$A$1:$D$12,4)</f>
        <v>0.5</v>
      </c>
      <c r="O44" s="1">
        <f t="shared" si="4"/>
        <v>1998.5</v>
      </c>
      <c r="P44" s="1">
        <f t="shared" si="8"/>
        <v>0</v>
      </c>
      <c r="Q44" s="1">
        <f t="shared" si="9"/>
        <v>6</v>
      </c>
      <c r="R44" s="96">
        <v>9</v>
      </c>
      <c r="S44" s="95" t="s">
        <v>3</v>
      </c>
      <c r="T44" s="94">
        <v>9</v>
      </c>
      <c r="U44" s="95" t="s">
        <v>96</v>
      </c>
      <c r="V44" s="94"/>
      <c r="W44" s="95"/>
      <c r="X44" s="121">
        <f t="shared" si="5"/>
        <v>30</v>
      </c>
      <c r="Y44" s="121">
        <f t="shared" si="6"/>
        <v>75</v>
      </c>
      <c r="Z44" s="121">
        <f t="shared" si="7"/>
        <v>52.5</v>
      </c>
    </row>
    <row r="45" spans="1:26" x14ac:dyDescent="0.2">
      <c r="A45" s="4">
        <v>24</v>
      </c>
      <c r="B45" s="1" t="s">
        <v>129</v>
      </c>
      <c r="C45" s="4" t="s">
        <v>103</v>
      </c>
      <c r="D45" s="102" t="s">
        <v>143</v>
      </c>
      <c r="H45" s="2">
        <v>35999</v>
      </c>
      <c r="I45" s="1">
        <f t="shared" si="0"/>
        <v>1998</v>
      </c>
      <c r="J45" s="1">
        <f t="shared" si="1"/>
        <v>7</v>
      </c>
      <c r="K45" s="6">
        <f t="shared" si="2"/>
        <v>203</v>
      </c>
      <c r="L45" s="1" t="str">
        <f>VLOOKUP(J45,Months!$A$1:$C$12,3)</f>
        <v>Summer</v>
      </c>
      <c r="M45" s="1" t="str">
        <f t="shared" si="3"/>
        <v>Summer 1998</v>
      </c>
      <c r="N45" s="1">
        <f>VLOOKUP(J45,Months!$A$1:$D$12,4)</f>
        <v>0.5</v>
      </c>
      <c r="O45" s="1">
        <f t="shared" si="4"/>
        <v>1998.5</v>
      </c>
      <c r="P45" s="1">
        <f t="shared" si="8"/>
        <v>0</v>
      </c>
      <c r="Q45" s="1">
        <f t="shared" si="9"/>
        <v>6</v>
      </c>
      <c r="R45" s="96">
        <v>9</v>
      </c>
      <c r="S45" s="95" t="s">
        <v>3</v>
      </c>
      <c r="T45" s="94"/>
      <c r="U45" s="95"/>
      <c r="V45" s="94"/>
      <c r="W45" s="95"/>
      <c r="X45" s="121">
        <f t="shared" si="5"/>
        <v>30</v>
      </c>
      <c r="Z45" s="121">
        <f t="shared" si="7"/>
        <v>30</v>
      </c>
    </row>
    <row r="46" spans="1:26" x14ac:dyDescent="0.2">
      <c r="A46" s="4">
        <v>33</v>
      </c>
      <c r="B46" s="1" t="s">
        <v>63</v>
      </c>
      <c r="C46" s="4" t="s">
        <v>64</v>
      </c>
      <c r="D46" s="4" t="s">
        <v>143</v>
      </c>
      <c r="E46" s="4">
        <v>5</v>
      </c>
      <c r="G46" s="1" t="s">
        <v>65</v>
      </c>
      <c r="H46" s="2">
        <v>36001</v>
      </c>
      <c r="I46" s="1">
        <f t="shared" si="0"/>
        <v>1998</v>
      </c>
      <c r="J46" s="1">
        <f t="shared" si="1"/>
        <v>7</v>
      </c>
      <c r="K46" s="6">
        <f t="shared" si="2"/>
        <v>205</v>
      </c>
      <c r="L46" s="1" t="str">
        <f>VLOOKUP(J46,Months!$A$1:$C$12,3)</f>
        <v>Summer</v>
      </c>
      <c r="M46" s="1" t="str">
        <f t="shared" si="3"/>
        <v>Summer 1998</v>
      </c>
      <c r="N46" s="1">
        <f>VLOOKUP(J46,Months!$A$1:$D$12,4)</f>
        <v>0.5</v>
      </c>
      <c r="O46" s="1">
        <f t="shared" si="4"/>
        <v>1998.5</v>
      </c>
      <c r="P46" s="1">
        <f t="shared" si="8"/>
        <v>0</v>
      </c>
      <c r="Q46" s="1">
        <f t="shared" si="9"/>
        <v>6</v>
      </c>
      <c r="R46" s="96">
        <v>12</v>
      </c>
      <c r="S46" s="95" t="s">
        <v>3</v>
      </c>
      <c r="T46" s="94">
        <v>10</v>
      </c>
      <c r="U46" s="95" t="s">
        <v>96</v>
      </c>
      <c r="V46" s="94"/>
      <c r="W46" s="95"/>
      <c r="X46" s="121">
        <f t="shared" si="5"/>
        <v>40</v>
      </c>
      <c r="Y46" s="121">
        <f t="shared" si="6"/>
        <v>83.333333333333329</v>
      </c>
      <c r="Z46" s="121">
        <f t="shared" si="7"/>
        <v>61.666666666666664</v>
      </c>
    </row>
    <row r="47" spans="1:26" x14ac:dyDescent="0.2">
      <c r="A47" s="4">
        <v>17</v>
      </c>
      <c r="B47" s="1" t="s">
        <v>128</v>
      </c>
      <c r="C47" s="4" t="s">
        <v>67</v>
      </c>
      <c r="D47" s="102" t="s">
        <v>143</v>
      </c>
      <c r="H47" s="2">
        <v>36004</v>
      </c>
      <c r="I47" s="1">
        <f t="shared" si="0"/>
        <v>1998</v>
      </c>
      <c r="J47" s="1">
        <f t="shared" si="1"/>
        <v>7</v>
      </c>
      <c r="K47" s="6">
        <f t="shared" si="2"/>
        <v>208</v>
      </c>
      <c r="L47" s="1" t="str">
        <f>VLOOKUP(J47,Months!$A$1:$C$12,3)</f>
        <v>Summer</v>
      </c>
      <c r="M47" s="1" t="str">
        <f t="shared" si="3"/>
        <v>Summer 1998</v>
      </c>
      <c r="N47" s="1">
        <f>VLOOKUP(J47,Months!$A$1:$D$12,4)</f>
        <v>0.5</v>
      </c>
      <c r="O47" s="1">
        <f t="shared" si="4"/>
        <v>1998.5</v>
      </c>
      <c r="P47" s="1">
        <f t="shared" si="8"/>
        <v>0</v>
      </c>
      <c r="Q47" s="1">
        <f t="shared" si="9"/>
        <v>6</v>
      </c>
      <c r="R47" s="96">
        <v>15</v>
      </c>
      <c r="S47" s="95" t="s">
        <v>3</v>
      </c>
      <c r="T47" s="94">
        <v>11</v>
      </c>
      <c r="U47" s="95" t="s">
        <v>96</v>
      </c>
      <c r="V47" s="94"/>
      <c r="W47" s="95"/>
      <c r="X47" s="121">
        <f t="shared" si="5"/>
        <v>50</v>
      </c>
      <c r="Y47" s="121">
        <f t="shared" si="6"/>
        <v>91.666666666666671</v>
      </c>
      <c r="Z47" s="121">
        <f t="shared" si="7"/>
        <v>70.833333333333343</v>
      </c>
    </row>
    <row r="48" spans="1:26" x14ac:dyDescent="0.2">
      <c r="A48" s="4">
        <v>12</v>
      </c>
      <c r="B48" s="1" t="s">
        <v>98</v>
      </c>
      <c r="C48" s="4" t="s">
        <v>98</v>
      </c>
      <c r="D48" s="4" t="s">
        <v>143</v>
      </c>
      <c r="E48" s="4">
        <v>9</v>
      </c>
      <c r="G48" s="1" t="s">
        <v>99</v>
      </c>
      <c r="H48" s="2">
        <v>36011</v>
      </c>
      <c r="I48" s="1">
        <f t="shared" si="0"/>
        <v>1998</v>
      </c>
      <c r="J48" s="1">
        <f t="shared" si="1"/>
        <v>8</v>
      </c>
      <c r="K48" s="6">
        <f t="shared" si="2"/>
        <v>215</v>
      </c>
      <c r="L48" s="1" t="str">
        <f>VLOOKUP(J48,Months!$A$1:$C$12,3)</f>
        <v>Summer</v>
      </c>
      <c r="M48" s="1" t="str">
        <f t="shared" si="3"/>
        <v>Summer 1998</v>
      </c>
      <c r="N48" s="1">
        <f>VLOOKUP(J48,Months!$A$1:$D$12,4)</f>
        <v>0.5</v>
      </c>
      <c r="O48" s="1">
        <f t="shared" si="4"/>
        <v>1998.5</v>
      </c>
      <c r="P48" s="1">
        <f t="shared" si="8"/>
        <v>0</v>
      </c>
      <c r="Q48" s="1">
        <f t="shared" si="9"/>
        <v>6</v>
      </c>
      <c r="R48" s="96">
        <v>15</v>
      </c>
      <c r="S48" s="95" t="s">
        <v>3</v>
      </c>
      <c r="T48" s="94">
        <v>6</v>
      </c>
      <c r="U48" s="95" t="s">
        <v>97</v>
      </c>
      <c r="V48" s="94"/>
      <c r="W48" s="95"/>
      <c r="X48" s="121">
        <f t="shared" si="5"/>
        <v>50</v>
      </c>
      <c r="Y48" s="121">
        <f t="shared" si="6"/>
        <v>50</v>
      </c>
      <c r="Z48" s="121">
        <f t="shared" si="7"/>
        <v>50</v>
      </c>
    </row>
    <row r="49" spans="1:26" x14ac:dyDescent="0.2">
      <c r="A49" s="4">
        <v>4</v>
      </c>
      <c r="B49" s="1" t="s">
        <v>53</v>
      </c>
      <c r="C49" s="4" t="s">
        <v>54</v>
      </c>
      <c r="D49" s="4" t="s">
        <v>143</v>
      </c>
      <c r="E49" s="4">
        <v>1</v>
      </c>
      <c r="G49" s="1" t="s">
        <v>55</v>
      </c>
      <c r="H49" s="2">
        <v>36049</v>
      </c>
      <c r="I49" s="1">
        <f t="shared" si="0"/>
        <v>1998</v>
      </c>
      <c r="J49" s="1">
        <f t="shared" si="1"/>
        <v>9</v>
      </c>
      <c r="K49" s="6">
        <f t="shared" si="2"/>
        <v>253</v>
      </c>
      <c r="L49" s="1" t="str">
        <f>VLOOKUP(J49,Months!$A$1:$C$12,3)</f>
        <v>Fall</v>
      </c>
      <c r="M49" s="1" t="str">
        <f t="shared" si="3"/>
        <v>Fall 1998</v>
      </c>
      <c r="N49" s="1">
        <f>VLOOKUP(J49,Months!$A$1:$D$12,4)</f>
        <v>0.75</v>
      </c>
      <c r="O49" s="1">
        <f t="shared" si="4"/>
        <v>1998.75</v>
      </c>
      <c r="P49" s="1">
        <f t="shared" si="8"/>
        <v>1</v>
      </c>
      <c r="Q49" s="1">
        <f t="shared" si="9"/>
        <v>7</v>
      </c>
      <c r="R49" s="96">
        <v>12</v>
      </c>
      <c r="S49" s="95" t="s">
        <v>3</v>
      </c>
      <c r="T49" s="94">
        <v>8</v>
      </c>
      <c r="U49" s="95" t="s">
        <v>96</v>
      </c>
      <c r="V49" s="94"/>
      <c r="W49" s="95"/>
      <c r="X49" s="121">
        <f t="shared" si="5"/>
        <v>40</v>
      </c>
      <c r="Y49" s="121">
        <f t="shared" si="6"/>
        <v>66.666666666666671</v>
      </c>
      <c r="Z49" s="121">
        <f t="shared" si="7"/>
        <v>53.333333333333336</v>
      </c>
    </row>
    <row r="50" spans="1:26" x14ac:dyDescent="0.2">
      <c r="A50" s="4">
        <v>8</v>
      </c>
      <c r="B50" s="1" t="s">
        <v>53</v>
      </c>
      <c r="C50" s="4" t="s">
        <v>61</v>
      </c>
      <c r="D50" s="4" t="s">
        <v>143</v>
      </c>
      <c r="E50" s="4">
        <v>4</v>
      </c>
      <c r="G50" s="1" t="s">
        <v>62</v>
      </c>
      <c r="H50" s="2">
        <v>36050</v>
      </c>
      <c r="I50" s="1">
        <f t="shared" si="0"/>
        <v>1998</v>
      </c>
      <c r="J50" s="1">
        <f t="shared" si="1"/>
        <v>9</v>
      </c>
      <c r="K50" s="6">
        <f t="shared" si="2"/>
        <v>254</v>
      </c>
      <c r="L50" s="1" t="str">
        <f>VLOOKUP(J50,Months!$A$1:$C$12,3)</f>
        <v>Fall</v>
      </c>
      <c r="M50" s="1" t="str">
        <f t="shared" si="3"/>
        <v>Fall 1998</v>
      </c>
      <c r="N50" s="1">
        <f>VLOOKUP(J50,Months!$A$1:$D$12,4)</f>
        <v>0.75</v>
      </c>
      <c r="O50" s="1">
        <f t="shared" si="4"/>
        <v>1998.75</v>
      </c>
      <c r="P50" s="1">
        <f t="shared" si="8"/>
        <v>0</v>
      </c>
      <c r="Q50" s="1">
        <f t="shared" si="9"/>
        <v>7</v>
      </c>
      <c r="R50" s="96">
        <v>6</v>
      </c>
      <c r="S50" s="95" t="s">
        <v>5</v>
      </c>
      <c r="T50" s="94">
        <v>4</v>
      </c>
      <c r="U50" s="95" t="s">
        <v>97</v>
      </c>
      <c r="V50" s="94"/>
      <c r="W50" s="95"/>
      <c r="X50" s="121">
        <f t="shared" si="5"/>
        <v>20</v>
      </c>
      <c r="Y50" s="121">
        <f t="shared" si="6"/>
        <v>33.333333333333336</v>
      </c>
      <c r="Z50" s="121">
        <f t="shared" si="7"/>
        <v>26.666666666666668</v>
      </c>
    </row>
    <row r="51" spans="1:26" x14ac:dyDescent="0.2">
      <c r="A51" s="4">
        <v>13</v>
      </c>
      <c r="B51" s="1" t="s">
        <v>56</v>
      </c>
      <c r="C51" s="4" t="s">
        <v>57</v>
      </c>
      <c r="D51" s="4" t="s">
        <v>143</v>
      </c>
      <c r="E51" s="4">
        <v>2</v>
      </c>
      <c r="G51" s="1" t="s">
        <v>58</v>
      </c>
      <c r="H51" s="2">
        <v>36051</v>
      </c>
      <c r="I51" s="1">
        <f t="shared" si="0"/>
        <v>1998</v>
      </c>
      <c r="J51" s="1">
        <f t="shared" si="1"/>
        <v>9</v>
      </c>
      <c r="K51" s="6">
        <f t="shared" si="2"/>
        <v>255</v>
      </c>
      <c r="L51" s="1" t="str">
        <f>VLOOKUP(J51,Months!$A$1:$C$12,3)</f>
        <v>Fall</v>
      </c>
      <c r="M51" s="1" t="str">
        <f t="shared" si="3"/>
        <v>Fall 1998</v>
      </c>
      <c r="N51" s="1">
        <f>VLOOKUP(J51,Months!$A$1:$D$12,4)</f>
        <v>0.75</v>
      </c>
      <c r="O51" s="1">
        <f t="shared" si="4"/>
        <v>1998.75</v>
      </c>
      <c r="P51" s="1">
        <f t="shared" si="8"/>
        <v>0</v>
      </c>
      <c r="Q51" s="1">
        <f t="shared" si="9"/>
        <v>7</v>
      </c>
      <c r="R51" s="96">
        <v>9</v>
      </c>
      <c r="S51" s="95" t="s">
        <v>3</v>
      </c>
      <c r="T51" s="94">
        <v>6</v>
      </c>
      <c r="U51" s="95" t="s">
        <v>97</v>
      </c>
      <c r="V51" s="94"/>
      <c r="W51" s="95"/>
      <c r="X51" s="121">
        <f t="shared" si="5"/>
        <v>30</v>
      </c>
      <c r="Y51" s="121">
        <f t="shared" si="6"/>
        <v>50</v>
      </c>
      <c r="Z51" s="121">
        <f t="shared" si="7"/>
        <v>40</v>
      </c>
    </row>
    <row r="52" spans="1:26" x14ac:dyDescent="0.2">
      <c r="A52" s="4">
        <v>33</v>
      </c>
      <c r="B52" s="1" t="s">
        <v>63</v>
      </c>
      <c r="C52" s="4" t="s">
        <v>64</v>
      </c>
      <c r="D52" s="4" t="s">
        <v>143</v>
      </c>
      <c r="E52" s="4">
        <v>5</v>
      </c>
      <c r="G52" s="1" t="s">
        <v>65</v>
      </c>
      <c r="H52" s="2">
        <v>36051</v>
      </c>
      <c r="I52" s="1">
        <f t="shared" si="0"/>
        <v>1998</v>
      </c>
      <c r="J52" s="1">
        <f t="shared" si="1"/>
        <v>9</v>
      </c>
      <c r="K52" s="6">
        <f t="shared" si="2"/>
        <v>255</v>
      </c>
      <c r="L52" s="1" t="str">
        <f>VLOOKUP(J52,Months!$A$1:$C$12,3)</f>
        <v>Fall</v>
      </c>
      <c r="M52" s="1" t="str">
        <f t="shared" si="3"/>
        <v>Fall 1998</v>
      </c>
      <c r="N52" s="1">
        <f>VLOOKUP(J52,Months!$A$1:$D$12,4)</f>
        <v>0.75</v>
      </c>
      <c r="O52" s="1">
        <f t="shared" si="4"/>
        <v>1998.75</v>
      </c>
      <c r="P52" s="1">
        <f t="shared" si="8"/>
        <v>0</v>
      </c>
      <c r="Q52" s="1">
        <f t="shared" si="9"/>
        <v>7</v>
      </c>
      <c r="R52" s="96">
        <v>15</v>
      </c>
      <c r="S52" s="95" t="s">
        <v>3</v>
      </c>
      <c r="T52" s="94">
        <v>12</v>
      </c>
      <c r="U52" s="95" t="s">
        <v>96</v>
      </c>
      <c r="V52" s="94"/>
      <c r="W52" s="95"/>
      <c r="X52" s="121">
        <f t="shared" si="5"/>
        <v>50</v>
      </c>
      <c r="Y52" s="121">
        <f t="shared" si="6"/>
        <v>100</v>
      </c>
      <c r="Z52" s="121">
        <f t="shared" si="7"/>
        <v>75</v>
      </c>
    </row>
    <row r="53" spans="1:26" x14ac:dyDescent="0.2">
      <c r="A53" s="4">
        <v>24</v>
      </c>
      <c r="B53" s="1" t="s">
        <v>66</v>
      </c>
      <c r="C53" s="4" t="s">
        <v>69</v>
      </c>
      <c r="D53" s="4" t="s">
        <v>143</v>
      </c>
      <c r="E53" s="4">
        <v>7</v>
      </c>
      <c r="G53" s="1" t="s">
        <v>70</v>
      </c>
      <c r="H53" s="2">
        <v>36057</v>
      </c>
      <c r="I53" s="1">
        <f t="shared" si="0"/>
        <v>1998</v>
      </c>
      <c r="J53" s="1">
        <f t="shared" si="1"/>
        <v>9</v>
      </c>
      <c r="K53" s="6">
        <f t="shared" si="2"/>
        <v>261</v>
      </c>
      <c r="L53" s="1" t="str">
        <f>VLOOKUP(J53,Months!$A$1:$C$12,3)</f>
        <v>Fall</v>
      </c>
      <c r="M53" s="1" t="str">
        <f t="shared" si="3"/>
        <v>Fall 1998</v>
      </c>
      <c r="N53" s="1">
        <f>VLOOKUP(J53,Months!$A$1:$D$12,4)</f>
        <v>0.75</v>
      </c>
      <c r="O53" s="1">
        <f t="shared" si="4"/>
        <v>1998.75</v>
      </c>
      <c r="P53" s="1">
        <f t="shared" si="8"/>
        <v>0</v>
      </c>
      <c r="Q53" s="1">
        <f t="shared" si="9"/>
        <v>7</v>
      </c>
      <c r="R53" s="96">
        <v>9</v>
      </c>
      <c r="S53" s="95" t="s">
        <v>3</v>
      </c>
      <c r="T53" s="94">
        <v>4</v>
      </c>
      <c r="U53" s="95" t="s">
        <v>97</v>
      </c>
      <c r="V53" s="94"/>
      <c r="W53" s="95"/>
      <c r="X53" s="121">
        <f t="shared" si="5"/>
        <v>30</v>
      </c>
      <c r="Y53" s="121">
        <f t="shared" si="6"/>
        <v>33.333333333333336</v>
      </c>
      <c r="Z53" s="121">
        <f t="shared" si="7"/>
        <v>31.666666666666668</v>
      </c>
    </row>
    <row r="54" spans="1:26" x14ac:dyDescent="0.2">
      <c r="A54" s="4">
        <v>24</v>
      </c>
      <c r="B54" s="1" t="s">
        <v>129</v>
      </c>
      <c r="C54" s="4" t="s">
        <v>103</v>
      </c>
      <c r="D54" s="102" t="s">
        <v>143</v>
      </c>
      <c r="H54" s="2">
        <v>36057</v>
      </c>
      <c r="I54" s="1">
        <f t="shared" si="0"/>
        <v>1998</v>
      </c>
      <c r="J54" s="1">
        <f t="shared" si="1"/>
        <v>9</v>
      </c>
      <c r="K54" s="6">
        <f t="shared" si="2"/>
        <v>261</v>
      </c>
      <c r="L54" s="1" t="str">
        <f>VLOOKUP(J54,Months!$A$1:$C$12,3)</f>
        <v>Fall</v>
      </c>
      <c r="M54" s="1" t="str">
        <f t="shared" si="3"/>
        <v>Fall 1998</v>
      </c>
      <c r="N54" s="1">
        <f>VLOOKUP(J54,Months!$A$1:$D$12,4)</f>
        <v>0.75</v>
      </c>
      <c r="O54" s="1">
        <f t="shared" si="4"/>
        <v>1998.75</v>
      </c>
      <c r="P54" s="1">
        <f t="shared" si="8"/>
        <v>0</v>
      </c>
      <c r="Q54" s="1">
        <f t="shared" si="9"/>
        <v>7</v>
      </c>
      <c r="R54" s="96">
        <v>12</v>
      </c>
      <c r="S54" s="95" t="s">
        <v>3</v>
      </c>
      <c r="T54" s="94"/>
      <c r="U54" s="95"/>
      <c r="V54" s="94"/>
      <c r="W54" s="95"/>
      <c r="X54" s="121">
        <f t="shared" si="5"/>
        <v>40</v>
      </c>
      <c r="Z54" s="121">
        <f t="shared" si="7"/>
        <v>40</v>
      </c>
    </row>
    <row r="55" spans="1:26" x14ac:dyDescent="0.2">
      <c r="A55" s="4">
        <v>1</v>
      </c>
      <c r="B55" s="1" t="s">
        <v>53</v>
      </c>
      <c r="C55" s="4" t="s">
        <v>59</v>
      </c>
      <c r="D55" s="4" t="s">
        <v>143</v>
      </c>
      <c r="E55" s="4">
        <v>3</v>
      </c>
      <c r="G55" s="1" t="s">
        <v>60</v>
      </c>
      <c r="H55" s="2">
        <v>36058</v>
      </c>
      <c r="I55" s="1">
        <f t="shared" si="0"/>
        <v>1998</v>
      </c>
      <c r="J55" s="1">
        <f t="shared" si="1"/>
        <v>9</v>
      </c>
      <c r="K55" s="6">
        <f t="shared" si="2"/>
        <v>262</v>
      </c>
      <c r="L55" s="1" t="str">
        <f>VLOOKUP(J55,Months!$A$1:$C$12,3)</f>
        <v>Fall</v>
      </c>
      <c r="M55" s="1" t="str">
        <f t="shared" si="3"/>
        <v>Fall 1998</v>
      </c>
      <c r="N55" s="1">
        <f>VLOOKUP(J55,Months!$A$1:$D$12,4)</f>
        <v>0.75</v>
      </c>
      <c r="O55" s="1">
        <f t="shared" si="4"/>
        <v>1998.75</v>
      </c>
      <c r="P55" s="1">
        <f t="shared" si="8"/>
        <v>0</v>
      </c>
      <c r="Q55" s="1">
        <f t="shared" si="9"/>
        <v>7</v>
      </c>
      <c r="R55" s="96">
        <v>12</v>
      </c>
      <c r="S55" s="95" t="s">
        <v>3</v>
      </c>
      <c r="T55" s="94">
        <v>9</v>
      </c>
      <c r="U55" s="95" t="s">
        <v>96</v>
      </c>
      <c r="V55" s="94"/>
      <c r="W55" s="95"/>
      <c r="X55" s="121">
        <f t="shared" si="5"/>
        <v>40</v>
      </c>
      <c r="Y55" s="121">
        <f t="shared" si="6"/>
        <v>75</v>
      </c>
      <c r="Z55" s="121">
        <f t="shared" si="7"/>
        <v>57.5</v>
      </c>
    </row>
    <row r="56" spans="1:26" x14ac:dyDescent="0.2">
      <c r="A56" s="4">
        <v>17</v>
      </c>
      <c r="B56" s="1" t="s">
        <v>128</v>
      </c>
      <c r="C56" s="4" t="s">
        <v>67</v>
      </c>
      <c r="D56" s="102" t="s">
        <v>143</v>
      </c>
      <c r="H56" s="2">
        <v>36061</v>
      </c>
      <c r="I56" s="1">
        <f t="shared" si="0"/>
        <v>1998</v>
      </c>
      <c r="J56" s="1">
        <f t="shared" si="1"/>
        <v>9</v>
      </c>
      <c r="K56" s="6">
        <f t="shared" si="2"/>
        <v>265</v>
      </c>
      <c r="L56" s="1" t="str">
        <f>VLOOKUP(J56,Months!$A$1:$C$12,3)</f>
        <v>Fall</v>
      </c>
      <c r="M56" s="1" t="str">
        <f t="shared" si="3"/>
        <v>Fall 1998</v>
      </c>
      <c r="N56" s="1">
        <f>VLOOKUP(J56,Months!$A$1:$D$12,4)</f>
        <v>0.75</v>
      </c>
      <c r="O56" s="1">
        <f t="shared" si="4"/>
        <v>1998.75</v>
      </c>
      <c r="P56" s="1">
        <f t="shared" si="8"/>
        <v>0</v>
      </c>
      <c r="Q56" s="1">
        <f t="shared" si="9"/>
        <v>7</v>
      </c>
      <c r="R56" s="96">
        <v>15</v>
      </c>
      <c r="S56" s="95" t="s">
        <v>3</v>
      </c>
      <c r="T56" s="94">
        <v>12</v>
      </c>
      <c r="U56" s="95" t="s">
        <v>96</v>
      </c>
      <c r="V56" s="94"/>
      <c r="W56" s="95"/>
      <c r="X56" s="121">
        <f t="shared" si="5"/>
        <v>50</v>
      </c>
      <c r="Y56" s="121">
        <f t="shared" si="6"/>
        <v>100</v>
      </c>
      <c r="Z56" s="121">
        <f t="shared" si="7"/>
        <v>75</v>
      </c>
    </row>
    <row r="57" spans="1:26" x14ac:dyDescent="0.2">
      <c r="A57" s="4">
        <v>1</v>
      </c>
      <c r="B57" s="1" t="s">
        <v>53</v>
      </c>
      <c r="C57" s="4" t="s">
        <v>59</v>
      </c>
      <c r="D57" s="4" t="s">
        <v>143</v>
      </c>
      <c r="E57" s="4">
        <v>3</v>
      </c>
      <c r="G57" s="1" t="s">
        <v>60</v>
      </c>
      <c r="H57" s="2">
        <v>35799</v>
      </c>
      <c r="I57" s="1">
        <f t="shared" si="0"/>
        <v>1998</v>
      </c>
      <c r="J57" s="1">
        <f t="shared" si="1"/>
        <v>1</v>
      </c>
      <c r="K57" s="6">
        <f t="shared" si="2"/>
        <v>3</v>
      </c>
      <c r="L57" s="1" t="str">
        <f>VLOOKUP(J57,Months!$A$1:$C$12,3)</f>
        <v>Winter</v>
      </c>
      <c r="M57" s="1" t="str">
        <f t="shared" si="3"/>
        <v>Winter 1998</v>
      </c>
      <c r="N57" s="1">
        <f>VLOOKUP(J57,Months!$A$1:$D$12,4)</f>
        <v>0.99</v>
      </c>
      <c r="O57" s="1">
        <f t="shared" si="4"/>
        <v>1998.99</v>
      </c>
      <c r="P57" s="1">
        <f t="shared" si="8"/>
        <v>1</v>
      </c>
      <c r="Q57" s="1">
        <f t="shared" si="9"/>
        <v>8</v>
      </c>
      <c r="R57" s="96">
        <v>12</v>
      </c>
      <c r="S57" s="95" t="s">
        <v>3</v>
      </c>
      <c r="T57" s="94">
        <v>9</v>
      </c>
      <c r="U57" s="95" t="s">
        <v>96</v>
      </c>
      <c r="V57" s="94"/>
      <c r="W57" s="95"/>
      <c r="X57" s="121">
        <f t="shared" si="5"/>
        <v>40</v>
      </c>
      <c r="Y57" s="121">
        <f t="shared" si="6"/>
        <v>75</v>
      </c>
      <c r="Z57" s="121">
        <f t="shared" si="7"/>
        <v>57.5</v>
      </c>
    </row>
    <row r="58" spans="1:26" x14ac:dyDescent="0.2">
      <c r="A58" s="4">
        <v>17</v>
      </c>
      <c r="B58" s="1" t="s">
        <v>128</v>
      </c>
      <c r="C58" s="4" t="s">
        <v>67</v>
      </c>
      <c r="D58" s="102" t="s">
        <v>143</v>
      </c>
      <c r="H58" s="2">
        <v>35854</v>
      </c>
      <c r="I58" s="1">
        <f t="shared" si="0"/>
        <v>1998</v>
      </c>
      <c r="J58" s="1">
        <f t="shared" si="1"/>
        <v>2</v>
      </c>
      <c r="K58" s="6">
        <f t="shared" si="2"/>
        <v>58</v>
      </c>
      <c r="L58" s="1" t="str">
        <f>VLOOKUP(J58,Months!$A$1:$C$12,3)</f>
        <v>Winter</v>
      </c>
      <c r="M58" s="1" t="str">
        <f t="shared" si="3"/>
        <v>Winter 1998</v>
      </c>
      <c r="N58" s="1">
        <f>VLOOKUP(J58,Months!$A$1:$D$12,4)</f>
        <v>0.99</v>
      </c>
      <c r="O58" s="1">
        <f t="shared" si="4"/>
        <v>1998.99</v>
      </c>
      <c r="P58" s="1">
        <f t="shared" si="8"/>
        <v>0</v>
      </c>
      <c r="Q58" s="1">
        <f t="shared" si="9"/>
        <v>8</v>
      </c>
      <c r="R58" s="96">
        <v>21</v>
      </c>
      <c r="S58" s="95" t="s">
        <v>9</v>
      </c>
      <c r="T58" s="94">
        <v>8</v>
      </c>
      <c r="U58" s="95" t="s">
        <v>96</v>
      </c>
      <c r="V58" s="94"/>
      <c r="W58" s="95"/>
      <c r="X58" s="121">
        <f t="shared" si="5"/>
        <v>70</v>
      </c>
      <c r="Y58" s="121">
        <f t="shared" si="6"/>
        <v>66.666666666666671</v>
      </c>
      <c r="Z58" s="121">
        <f t="shared" si="7"/>
        <v>68.333333333333343</v>
      </c>
    </row>
    <row r="59" spans="1:26" x14ac:dyDescent="0.2">
      <c r="A59" s="4">
        <v>11</v>
      </c>
      <c r="B59" s="1" t="s">
        <v>71</v>
      </c>
      <c r="C59" s="4" t="s">
        <v>72</v>
      </c>
      <c r="D59" s="4" t="s">
        <v>143</v>
      </c>
      <c r="E59" s="4">
        <v>10</v>
      </c>
      <c r="G59" s="1" t="s">
        <v>73</v>
      </c>
      <c r="H59" s="2">
        <v>36292</v>
      </c>
      <c r="I59" s="1">
        <f t="shared" si="0"/>
        <v>1999</v>
      </c>
      <c r="J59" s="1">
        <f t="shared" si="1"/>
        <v>5</v>
      </c>
      <c r="K59" s="6">
        <f t="shared" si="2"/>
        <v>131</v>
      </c>
      <c r="L59" s="1" t="str">
        <f>VLOOKUP(J59,Months!$A$1:$C$12,3)</f>
        <v>Spring</v>
      </c>
      <c r="M59" s="1" t="str">
        <f t="shared" si="3"/>
        <v>Spring 1999</v>
      </c>
      <c r="N59" s="1">
        <f>VLOOKUP(J59,Months!$A$1:$D$12,4)</f>
        <v>0.25</v>
      </c>
      <c r="O59" s="1">
        <f t="shared" si="4"/>
        <v>1999.25</v>
      </c>
      <c r="P59" s="1">
        <f t="shared" si="8"/>
        <v>1</v>
      </c>
      <c r="Q59" s="1">
        <f t="shared" si="9"/>
        <v>9</v>
      </c>
      <c r="R59" s="96">
        <v>12</v>
      </c>
      <c r="S59" s="95" t="s">
        <v>3</v>
      </c>
      <c r="T59" s="94">
        <v>10</v>
      </c>
      <c r="U59" s="95" t="s">
        <v>96</v>
      </c>
      <c r="V59" s="94"/>
      <c r="W59" s="95"/>
      <c r="X59" s="121">
        <f t="shared" si="5"/>
        <v>40</v>
      </c>
      <c r="Y59" s="121">
        <f t="shared" si="6"/>
        <v>83.333333333333329</v>
      </c>
      <c r="Z59" s="121">
        <f t="shared" si="7"/>
        <v>61.666666666666664</v>
      </c>
    </row>
    <row r="60" spans="1:26" x14ac:dyDescent="0.2">
      <c r="A60" s="4">
        <v>4</v>
      </c>
      <c r="B60" s="1" t="s">
        <v>53</v>
      </c>
      <c r="C60" s="4" t="s">
        <v>54</v>
      </c>
      <c r="D60" s="4" t="s">
        <v>143</v>
      </c>
      <c r="E60" s="4">
        <v>1</v>
      </c>
      <c r="G60" s="1" t="s">
        <v>55</v>
      </c>
      <c r="H60" s="2">
        <v>36299</v>
      </c>
      <c r="I60" s="1">
        <f t="shared" si="0"/>
        <v>1999</v>
      </c>
      <c r="J60" s="1">
        <f t="shared" si="1"/>
        <v>5</v>
      </c>
      <c r="K60" s="6">
        <f t="shared" si="2"/>
        <v>138</v>
      </c>
      <c r="L60" s="1" t="str">
        <f>VLOOKUP(J60,Months!$A$1:$C$12,3)</f>
        <v>Spring</v>
      </c>
      <c r="M60" s="1" t="str">
        <f t="shared" si="3"/>
        <v>Spring 1999</v>
      </c>
      <c r="N60" s="1">
        <f>VLOOKUP(J60,Months!$A$1:$D$12,4)</f>
        <v>0.25</v>
      </c>
      <c r="O60" s="1">
        <f t="shared" si="4"/>
        <v>1999.25</v>
      </c>
      <c r="P60" s="1">
        <f t="shared" si="8"/>
        <v>0</v>
      </c>
      <c r="Q60" s="1">
        <f t="shared" si="9"/>
        <v>9</v>
      </c>
      <c r="R60" s="96">
        <v>6</v>
      </c>
      <c r="S60" s="95" t="s">
        <v>5</v>
      </c>
      <c r="T60" s="94">
        <v>11</v>
      </c>
      <c r="U60" s="95" t="s">
        <v>96</v>
      </c>
      <c r="V60" s="94"/>
      <c r="W60" s="95"/>
      <c r="X60" s="121">
        <f t="shared" si="5"/>
        <v>20</v>
      </c>
      <c r="Y60" s="121">
        <f t="shared" si="6"/>
        <v>91.666666666666671</v>
      </c>
      <c r="Z60" s="121">
        <f t="shared" si="7"/>
        <v>55.833333333333336</v>
      </c>
    </row>
    <row r="61" spans="1:26" x14ac:dyDescent="0.2">
      <c r="A61" s="4">
        <v>24</v>
      </c>
      <c r="B61" s="1" t="s">
        <v>66</v>
      </c>
      <c r="C61" s="4" t="s">
        <v>69</v>
      </c>
      <c r="D61" s="4" t="s">
        <v>143</v>
      </c>
      <c r="E61" s="4">
        <v>7</v>
      </c>
      <c r="G61" s="1" t="s">
        <v>70</v>
      </c>
      <c r="H61" s="2">
        <v>36301</v>
      </c>
      <c r="I61" s="1">
        <f t="shared" si="0"/>
        <v>1999</v>
      </c>
      <c r="J61" s="1">
        <f t="shared" si="1"/>
        <v>5</v>
      </c>
      <c r="K61" s="6">
        <f t="shared" si="2"/>
        <v>140</v>
      </c>
      <c r="L61" s="1" t="str">
        <f>VLOOKUP(J61,Months!$A$1:$C$12,3)</f>
        <v>Spring</v>
      </c>
      <c r="M61" s="1" t="str">
        <f t="shared" si="3"/>
        <v>Spring 1999</v>
      </c>
      <c r="N61" s="1">
        <f>VLOOKUP(J61,Months!$A$1:$D$12,4)</f>
        <v>0.25</v>
      </c>
      <c r="O61" s="1">
        <f t="shared" si="4"/>
        <v>1999.25</v>
      </c>
      <c r="P61" s="1">
        <f t="shared" si="8"/>
        <v>0</v>
      </c>
      <c r="Q61" s="1">
        <f t="shared" si="9"/>
        <v>9</v>
      </c>
      <c r="R61" s="96">
        <v>6</v>
      </c>
      <c r="S61" s="95" t="s">
        <v>5</v>
      </c>
      <c r="T61" s="94">
        <v>3</v>
      </c>
      <c r="U61" s="95" t="s">
        <v>97</v>
      </c>
      <c r="V61" s="94"/>
      <c r="W61" s="95"/>
      <c r="X61" s="121">
        <f t="shared" si="5"/>
        <v>20</v>
      </c>
      <c r="Y61" s="121">
        <f t="shared" si="6"/>
        <v>25</v>
      </c>
      <c r="Z61" s="121">
        <f t="shared" si="7"/>
        <v>22.5</v>
      </c>
    </row>
    <row r="62" spans="1:26" x14ac:dyDescent="0.2">
      <c r="A62" s="4">
        <v>24</v>
      </c>
      <c r="B62" s="1" t="s">
        <v>129</v>
      </c>
      <c r="C62" s="4" t="s">
        <v>103</v>
      </c>
      <c r="D62" s="102" t="s">
        <v>143</v>
      </c>
      <c r="H62" s="2">
        <v>36301</v>
      </c>
      <c r="I62" s="1">
        <f t="shared" si="0"/>
        <v>1999</v>
      </c>
      <c r="J62" s="1">
        <f t="shared" si="1"/>
        <v>5</v>
      </c>
      <c r="K62" s="6">
        <f t="shared" si="2"/>
        <v>140</v>
      </c>
      <c r="L62" s="1" t="str">
        <f>VLOOKUP(J62,Months!$A$1:$C$12,3)</f>
        <v>Spring</v>
      </c>
      <c r="M62" s="1" t="str">
        <f t="shared" si="3"/>
        <v>Spring 1999</v>
      </c>
      <c r="N62" s="1">
        <f>VLOOKUP(J62,Months!$A$1:$D$12,4)</f>
        <v>0.25</v>
      </c>
      <c r="O62" s="1">
        <f t="shared" si="4"/>
        <v>1999.25</v>
      </c>
      <c r="P62" s="1">
        <f t="shared" si="8"/>
        <v>0</v>
      </c>
      <c r="Q62" s="1">
        <f t="shared" si="9"/>
        <v>9</v>
      </c>
      <c r="R62" s="96">
        <v>6</v>
      </c>
      <c r="S62" s="95" t="s">
        <v>5</v>
      </c>
      <c r="T62" s="94"/>
      <c r="U62" s="95"/>
      <c r="V62" s="94"/>
      <c r="W62" s="95"/>
      <c r="X62" s="121">
        <f t="shared" si="5"/>
        <v>20</v>
      </c>
      <c r="Z62" s="121">
        <f t="shared" si="7"/>
        <v>20</v>
      </c>
    </row>
    <row r="63" spans="1:26" x14ac:dyDescent="0.2">
      <c r="A63" s="4">
        <v>8</v>
      </c>
      <c r="B63" s="1" t="s">
        <v>53</v>
      </c>
      <c r="C63" s="4" t="s">
        <v>61</v>
      </c>
      <c r="D63" s="4" t="s">
        <v>143</v>
      </c>
      <c r="E63" s="4">
        <v>4</v>
      </c>
      <c r="G63" s="1" t="s">
        <v>62</v>
      </c>
      <c r="H63" s="2">
        <v>36302</v>
      </c>
      <c r="I63" s="1">
        <f t="shared" si="0"/>
        <v>1999</v>
      </c>
      <c r="J63" s="1">
        <f t="shared" si="1"/>
        <v>5</v>
      </c>
      <c r="K63" s="6">
        <f t="shared" si="2"/>
        <v>141</v>
      </c>
      <c r="L63" s="1" t="str">
        <f>VLOOKUP(J63,Months!$A$1:$C$12,3)</f>
        <v>Spring</v>
      </c>
      <c r="M63" s="1" t="str">
        <f t="shared" si="3"/>
        <v>Spring 1999</v>
      </c>
      <c r="N63" s="1">
        <f>VLOOKUP(J63,Months!$A$1:$D$12,4)</f>
        <v>0.25</v>
      </c>
      <c r="O63" s="1">
        <f t="shared" si="4"/>
        <v>1999.25</v>
      </c>
      <c r="P63" s="1">
        <f t="shared" si="8"/>
        <v>0</v>
      </c>
      <c r="Q63" s="1">
        <f t="shared" si="9"/>
        <v>9</v>
      </c>
      <c r="R63" s="96">
        <v>9</v>
      </c>
      <c r="S63" s="95" t="s">
        <v>3</v>
      </c>
      <c r="T63" s="94">
        <v>3</v>
      </c>
      <c r="U63" s="95" t="s">
        <v>97</v>
      </c>
      <c r="V63" s="94"/>
      <c r="W63" s="95"/>
      <c r="X63" s="121">
        <f t="shared" si="5"/>
        <v>30</v>
      </c>
      <c r="Y63" s="121">
        <f t="shared" si="6"/>
        <v>25</v>
      </c>
      <c r="Z63" s="121">
        <f t="shared" si="7"/>
        <v>27.5</v>
      </c>
    </row>
    <row r="64" spans="1:26" x14ac:dyDescent="0.2">
      <c r="A64" s="4">
        <v>13</v>
      </c>
      <c r="B64" s="1" t="s">
        <v>56</v>
      </c>
      <c r="C64" s="4" t="s">
        <v>57</v>
      </c>
      <c r="D64" s="4" t="s">
        <v>143</v>
      </c>
      <c r="E64" s="4">
        <v>2</v>
      </c>
      <c r="G64" s="1" t="s">
        <v>58</v>
      </c>
      <c r="H64" s="2">
        <v>36302</v>
      </c>
      <c r="I64" s="1">
        <f t="shared" si="0"/>
        <v>1999</v>
      </c>
      <c r="J64" s="1">
        <f t="shared" si="1"/>
        <v>5</v>
      </c>
      <c r="K64" s="6">
        <f t="shared" si="2"/>
        <v>141</v>
      </c>
      <c r="L64" s="1" t="str">
        <f>VLOOKUP(J64,Months!$A$1:$C$12,3)</f>
        <v>Spring</v>
      </c>
      <c r="M64" s="1" t="str">
        <f t="shared" si="3"/>
        <v>Spring 1999</v>
      </c>
      <c r="N64" s="1">
        <f>VLOOKUP(J64,Months!$A$1:$D$12,4)</f>
        <v>0.25</v>
      </c>
      <c r="O64" s="1">
        <f t="shared" si="4"/>
        <v>1999.25</v>
      </c>
      <c r="P64" s="1">
        <f t="shared" si="8"/>
        <v>0</v>
      </c>
      <c r="Q64" s="1">
        <f t="shared" si="9"/>
        <v>9</v>
      </c>
      <c r="R64" s="96">
        <v>9</v>
      </c>
      <c r="S64" s="95" t="s">
        <v>3</v>
      </c>
      <c r="T64" s="94">
        <v>6</v>
      </c>
      <c r="U64" s="95" t="s">
        <v>97</v>
      </c>
      <c r="V64" s="94"/>
      <c r="W64" s="95"/>
      <c r="X64" s="121">
        <f t="shared" si="5"/>
        <v>30</v>
      </c>
      <c r="Y64" s="121">
        <f t="shared" si="6"/>
        <v>50</v>
      </c>
      <c r="Z64" s="121">
        <f t="shared" si="7"/>
        <v>40</v>
      </c>
    </row>
    <row r="65" spans="1:26" x14ac:dyDescent="0.2">
      <c r="A65" s="4">
        <v>3</v>
      </c>
      <c r="B65" s="1" t="s">
        <v>53</v>
      </c>
      <c r="C65" s="4" t="s">
        <v>74</v>
      </c>
      <c r="D65" s="4" t="s">
        <v>143</v>
      </c>
      <c r="E65" s="4">
        <v>11</v>
      </c>
      <c r="G65" s="1" t="s">
        <v>75</v>
      </c>
      <c r="H65" s="2">
        <v>36302</v>
      </c>
      <c r="I65" s="1">
        <f t="shared" si="0"/>
        <v>1999</v>
      </c>
      <c r="J65" s="1">
        <f t="shared" si="1"/>
        <v>5</v>
      </c>
      <c r="K65" s="6">
        <f t="shared" si="2"/>
        <v>141</v>
      </c>
      <c r="L65" s="1" t="str">
        <f>VLOOKUP(J65,Months!$A$1:$C$12,3)</f>
        <v>Spring</v>
      </c>
      <c r="M65" s="1" t="str">
        <f t="shared" si="3"/>
        <v>Spring 1999</v>
      </c>
      <c r="N65" s="1">
        <f>VLOOKUP(J65,Months!$A$1:$D$12,4)</f>
        <v>0.25</v>
      </c>
      <c r="O65" s="1">
        <f t="shared" si="4"/>
        <v>1999.25</v>
      </c>
      <c r="P65" s="1">
        <f t="shared" si="8"/>
        <v>0</v>
      </c>
      <c r="Q65" s="1">
        <f t="shared" si="9"/>
        <v>9</v>
      </c>
      <c r="R65" s="96">
        <v>12</v>
      </c>
      <c r="S65" s="95" t="s">
        <v>3</v>
      </c>
      <c r="T65" s="94">
        <v>9</v>
      </c>
      <c r="U65" s="95" t="s">
        <v>96</v>
      </c>
      <c r="V65" s="94"/>
      <c r="W65" s="95"/>
      <c r="X65" s="121">
        <f t="shared" si="5"/>
        <v>40</v>
      </c>
      <c r="Y65" s="121">
        <f t="shared" si="6"/>
        <v>75</v>
      </c>
      <c r="Z65" s="121">
        <f t="shared" si="7"/>
        <v>57.5</v>
      </c>
    </row>
    <row r="66" spans="1:26" x14ac:dyDescent="0.2">
      <c r="A66" s="4">
        <v>17</v>
      </c>
      <c r="B66" s="1" t="s">
        <v>128</v>
      </c>
      <c r="C66" s="4" t="s">
        <v>67</v>
      </c>
      <c r="D66" s="102" t="s">
        <v>143</v>
      </c>
      <c r="H66" s="2">
        <v>36311</v>
      </c>
      <c r="I66" s="1">
        <f t="shared" ref="I66:I129" si="10">YEAR(H66)</f>
        <v>1999</v>
      </c>
      <c r="J66" s="1">
        <f t="shared" ref="J66:J129" si="11">MONTH(H66)</f>
        <v>5</v>
      </c>
      <c r="K66" s="6">
        <f t="shared" ref="K66:K129" si="12">H66-DATE(I66,1,1)</f>
        <v>150</v>
      </c>
      <c r="L66" s="1" t="str">
        <f>VLOOKUP(J66,Months!$A$1:$C$12,3)</f>
        <v>Spring</v>
      </c>
      <c r="M66" s="1" t="str">
        <f t="shared" ref="M66:M129" si="13">CONCATENATE(L66," ",I66)</f>
        <v>Spring 1999</v>
      </c>
      <c r="N66" s="1">
        <f>VLOOKUP(J66,Months!$A$1:$D$12,4)</f>
        <v>0.25</v>
      </c>
      <c r="O66" s="1">
        <f t="shared" ref="O66:O129" si="14">I66+N66</f>
        <v>1999.25</v>
      </c>
      <c r="P66" s="1">
        <f t="shared" si="8"/>
        <v>0</v>
      </c>
      <c r="Q66" s="1">
        <f t="shared" si="9"/>
        <v>9</v>
      </c>
      <c r="R66" s="96">
        <v>21</v>
      </c>
      <c r="S66" s="95" t="s">
        <v>9</v>
      </c>
      <c r="T66" s="94">
        <v>6</v>
      </c>
      <c r="U66" s="95" t="s">
        <v>97</v>
      </c>
      <c r="V66" s="94"/>
      <c r="W66" s="95"/>
      <c r="X66" s="121">
        <f t="shared" si="5"/>
        <v>70</v>
      </c>
      <c r="Y66" s="121">
        <f t="shared" si="6"/>
        <v>50</v>
      </c>
      <c r="Z66" s="121">
        <f t="shared" si="7"/>
        <v>60</v>
      </c>
    </row>
    <row r="67" spans="1:26" x14ac:dyDescent="0.2">
      <c r="A67" s="4">
        <v>1</v>
      </c>
      <c r="B67" s="1" t="s">
        <v>53</v>
      </c>
      <c r="C67" s="4" t="s">
        <v>59</v>
      </c>
      <c r="D67" s="4" t="s">
        <v>143</v>
      </c>
      <c r="E67" s="4">
        <v>3</v>
      </c>
      <c r="G67" s="1" t="s">
        <v>60</v>
      </c>
      <c r="H67" s="2">
        <v>36311</v>
      </c>
      <c r="I67" s="1">
        <f t="shared" si="10"/>
        <v>1999</v>
      </c>
      <c r="J67" s="1">
        <f t="shared" si="11"/>
        <v>5</v>
      </c>
      <c r="K67" s="6">
        <f t="shared" si="12"/>
        <v>150</v>
      </c>
      <c r="L67" s="1" t="str">
        <f>VLOOKUP(J67,Months!$A$1:$C$12,3)</f>
        <v>Spring</v>
      </c>
      <c r="M67" s="1" t="str">
        <f t="shared" si="13"/>
        <v>Spring 1999</v>
      </c>
      <c r="N67" s="1">
        <f>VLOOKUP(J67,Months!$A$1:$D$12,4)</f>
        <v>0.25</v>
      </c>
      <c r="O67" s="1">
        <f t="shared" si="14"/>
        <v>1999.25</v>
      </c>
      <c r="P67" s="1">
        <f t="shared" si="8"/>
        <v>0</v>
      </c>
      <c r="Q67" s="1">
        <f t="shared" si="9"/>
        <v>9</v>
      </c>
      <c r="R67" s="96">
        <v>12</v>
      </c>
      <c r="S67" s="95" t="s">
        <v>3</v>
      </c>
      <c r="T67" s="94">
        <v>8</v>
      </c>
      <c r="U67" s="95" t="s">
        <v>96</v>
      </c>
      <c r="V67" s="94"/>
      <c r="W67" s="95"/>
      <c r="X67" s="121">
        <f t="shared" ref="X67:X130" si="15">R67*100/30</f>
        <v>40</v>
      </c>
      <c r="Y67" s="121">
        <f t="shared" ref="Y67:Y130" si="16">T67*100/12</f>
        <v>66.666666666666671</v>
      </c>
      <c r="Z67" s="121">
        <f t="shared" ref="Z67:Z130" si="17">AVERAGE(V67,X67,Y67)</f>
        <v>53.333333333333336</v>
      </c>
    </row>
    <row r="68" spans="1:26" x14ac:dyDescent="0.2">
      <c r="A68" s="4">
        <v>11</v>
      </c>
      <c r="B68" s="1" t="s">
        <v>71</v>
      </c>
      <c r="C68" s="4" t="s">
        <v>72</v>
      </c>
      <c r="D68" s="4" t="s">
        <v>143</v>
      </c>
      <c r="E68" s="4">
        <v>10</v>
      </c>
      <c r="G68" s="1" t="s">
        <v>73</v>
      </c>
      <c r="H68" s="2">
        <v>36351</v>
      </c>
      <c r="I68" s="1">
        <f t="shared" si="10"/>
        <v>1999</v>
      </c>
      <c r="J68" s="1">
        <f t="shared" si="11"/>
        <v>7</v>
      </c>
      <c r="K68" s="6">
        <f t="shared" si="12"/>
        <v>190</v>
      </c>
      <c r="L68" s="1" t="str">
        <f>VLOOKUP(J68,Months!$A$1:$C$12,3)</f>
        <v>Summer</v>
      </c>
      <c r="M68" s="1" t="str">
        <f t="shared" si="13"/>
        <v>Summer 1999</v>
      </c>
      <c r="N68" s="1">
        <f>VLOOKUP(J68,Months!$A$1:$D$12,4)</f>
        <v>0.5</v>
      </c>
      <c r="O68" s="1">
        <f t="shared" si="14"/>
        <v>1999.5</v>
      </c>
      <c r="P68" s="1">
        <f t="shared" ref="P68:P131" si="18">IF(M68=M67,0,1)</f>
        <v>1</v>
      </c>
      <c r="Q68" s="1">
        <f t="shared" ref="Q68:Q131" si="19">P68+Q67</f>
        <v>10</v>
      </c>
      <c r="R68" s="96">
        <v>9</v>
      </c>
      <c r="S68" s="95" t="s">
        <v>3</v>
      </c>
      <c r="T68" s="94">
        <v>6</v>
      </c>
      <c r="U68" s="95" t="s">
        <v>97</v>
      </c>
      <c r="V68" s="94"/>
      <c r="W68" s="95"/>
      <c r="X68" s="121">
        <f t="shared" si="15"/>
        <v>30</v>
      </c>
      <c r="Y68" s="121">
        <f t="shared" si="16"/>
        <v>50</v>
      </c>
      <c r="Z68" s="121">
        <f t="shared" si="17"/>
        <v>40</v>
      </c>
    </row>
    <row r="69" spans="1:26" x14ac:dyDescent="0.2">
      <c r="A69" s="4">
        <v>4</v>
      </c>
      <c r="B69" s="1" t="s">
        <v>53</v>
      </c>
      <c r="C69" s="4" t="s">
        <v>54</v>
      </c>
      <c r="D69" s="4" t="s">
        <v>143</v>
      </c>
      <c r="E69" s="4">
        <v>1</v>
      </c>
      <c r="G69" s="1" t="s">
        <v>55</v>
      </c>
      <c r="H69" s="2">
        <v>36361</v>
      </c>
      <c r="I69" s="1">
        <f t="shared" si="10"/>
        <v>1999</v>
      </c>
      <c r="J69" s="1">
        <f t="shared" si="11"/>
        <v>7</v>
      </c>
      <c r="K69" s="6">
        <f t="shared" si="12"/>
        <v>200</v>
      </c>
      <c r="L69" s="1" t="str">
        <f>VLOOKUP(J69,Months!$A$1:$C$12,3)</f>
        <v>Summer</v>
      </c>
      <c r="M69" s="1" t="str">
        <f t="shared" si="13"/>
        <v>Summer 1999</v>
      </c>
      <c r="N69" s="1">
        <f>VLOOKUP(J69,Months!$A$1:$D$12,4)</f>
        <v>0.5</v>
      </c>
      <c r="O69" s="1">
        <f t="shared" si="14"/>
        <v>1999.5</v>
      </c>
      <c r="P69" s="1">
        <f t="shared" si="18"/>
        <v>0</v>
      </c>
      <c r="Q69" s="1">
        <f t="shared" si="19"/>
        <v>10</v>
      </c>
      <c r="R69" s="96">
        <v>12</v>
      </c>
      <c r="S69" s="95" t="s">
        <v>3</v>
      </c>
      <c r="T69" s="94">
        <v>9</v>
      </c>
      <c r="U69" s="95" t="s">
        <v>96</v>
      </c>
      <c r="V69" s="94"/>
      <c r="W69" s="95"/>
      <c r="X69" s="121">
        <f t="shared" si="15"/>
        <v>40</v>
      </c>
      <c r="Y69" s="121">
        <f t="shared" si="16"/>
        <v>75</v>
      </c>
      <c r="Z69" s="121">
        <f t="shared" si="17"/>
        <v>57.5</v>
      </c>
    </row>
    <row r="70" spans="1:26" x14ac:dyDescent="0.2">
      <c r="A70" s="4">
        <v>24</v>
      </c>
      <c r="B70" s="1" t="s">
        <v>66</v>
      </c>
      <c r="C70" s="4" t="s">
        <v>69</v>
      </c>
      <c r="D70" s="4" t="s">
        <v>143</v>
      </c>
      <c r="E70" s="4">
        <v>7</v>
      </c>
      <c r="G70" s="1" t="s">
        <v>70</v>
      </c>
      <c r="H70" s="2">
        <v>36372</v>
      </c>
      <c r="I70" s="1">
        <f t="shared" si="10"/>
        <v>1999</v>
      </c>
      <c r="J70" s="1">
        <f t="shared" si="11"/>
        <v>7</v>
      </c>
      <c r="K70" s="6">
        <f t="shared" si="12"/>
        <v>211</v>
      </c>
      <c r="L70" s="1" t="str">
        <f>VLOOKUP(J70,Months!$A$1:$C$12,3)</f>
        <v>Summer</v>
      </c>
      <c r="M70" s="1" t="str">
        <f t="shared" si="13"/>
        <v>Summer 1999</v>
      </c>
      <c r="N70" s="1">
        <f>VLOOKUP(J70,Months!$A$1:$D$12,4)</f>
        <v>0.5</v>
      </c>
      <c r="O70" s="1">
        <f t="shared" si="14"/>
        <v>1999.5</v>
      </c>
      <c r="P70" s="1">
        <f t="shared" si="18"/>
        <v>0</v>
      </c>
      <c r="Q70" s="1">
        <f t="shared" si="19"/>
        <v>10</v>
      </c>
      <c r="R70" s="96">
        <v>9</v>
      </c>
      <c r="S70" s="95" t="s">
        <v>3</v>
      </c>
      <c r="T70" s="94">
        <v>5</v>
      </c>
      <c r="U70" s="95" t="s">
        <v>97</v>
      </c>
      <c r="V70" s="94"/>
      <c r="W70" s="95"/>
      <c r="X70" s="121">
        <f t="shared" si="15"/>
        <v>30</v>
      </c>
      <c r="Y70" s="121">
        <f t="shared" si="16"/>
        <v>41.666666666666664</v>
      </c>
      <c r="Z70" s="121">
        <f t="shared" si="17"/>
        <v>35.833333333333329</v>
      </c>
    </row>
    <row r="71" spans="1:26" x14ac:dyDescent="0.2">
      <c r="A71" s="4">
        <v>13</v>
      </c>
      <c r="B71" s="1" t="s">
        <v>56</v>
      </c>
      <c r="C71" s="4" t="s">
        <v>57</v>
      </c>
      <c r="D71" s="4" t="s">
        <v>143</v>
      </c>
      <c r="E71" s="4">
        <v>2</v>
      </c>
      <c r="G71" s="1" t="s">
        <v>58</v>
      </c>
      <c r="H71" s="2">
        <v>36372</v>
      </c>
      <c r="I71" s="1">
        <f t="shared" si="10"/>
        <v>1999</v>
      </c>
      <c r="J71" s="1">
        <f t="shared" si="11"/>
        <v>7</v>
      </c>
      <c r="K71" s="6">
        <f t="shared" si="12"/>
        <v>211</v>
      </c>
      <c r="L71" s="1" t="str">
        <f>VLOOKUP(J71,Months!$A$1:$C$12,3)</f>
        <v>Summer</v>
      </c>
      <c r="M71" s="1" t="str">
        <f t="shared" si="13"/>
        <v>Summer 1999</v>
      </c>
      <c r="N71" s="1">
        <f>VLOOKUP(J71,Months!$A$1:$D$12,4)</f>
        <v>0.5</v>
      </c>
      <c r="O71" s="1">
        <f t="shared" si="14"/>
        <v>1999.5</v>
      </c>
      <c r="P71" s="1">
        <f t="shared" si="18"/>
        <v>0</v>
      </c>
      <c r="Q71" s="1">
        <f t="shared" si="19"/>
        <v>10</v>
      </c>
      <c r="R71" s="96">
        <v>15</v>
      </c>
      <c r="S71" s="95" t="s">
        <v>3</v>
      </c>
      <c r="T71" s="94">
        <v>8</v>
      </c>
      <c r="U71" s="95" t="s">
        <v>96</v>
      </c>
      <c r="V71" s="94"/>
      <c r="W71" s="95"/>
      <c r="X71" s="121">
        <f t="shared" si="15"/>
        <v>50</v>
      </c>
      <c r="Y71" s="121">
        <f t="shared" si="16"/>
        <v>66.666666666666671</v>
      </c>
      <c r="Z71" s="121">
        <f t="shared" si="17"/>
        <v>58.333333333333336</v>
      </c>
    </row>
    <row r="72" spans="1:26" x14ac:dyDescent="0.2">
      <c r="A72" s="4">
        <v>24</v>
      </c>
      <c r="B72" s="1" t="s">
        <v>129</v>
      </c>
      <c r="C72" s="4" t="s">
        <v>103</v>
      </c>
      <c r="D72" s="102" t="s">
        <v>143</v>
      </c>
      <c r="H72" s="2">
        <v>36372</v>
      </c>
      <c r="I72" s="1">
        <f t="shared" si="10"/>
        <v>1999</v>
      </c>
      <c r="J72" s="1">
        <f t="shared" si="11"/>
        <v>7</v>
      </c>
      <c r="K72" s="6">
        <f t="shared" si="12"/>
        <v>211</v>
      </c>
      <c r="L72" s="1" t="str">
        <f>VLOOKUP(J72,Months!$A$1:$C$12,3)</f>
        <v>Summer</v>
      </c>
      <c r="M72" s="1" t="str">
        <f t="shared" si="13"/>
        <v>Summer 1999</v>
      </c>
      <c r="N72" s="1">
        <f>VLOOKUP(J72,Months!$A$1:$D$12,4)</f>
        <v>0.5</v>
      </c>
      <c r="O72" s="1">
        <f t="shared" si="14"/>
        <v>1999.5</v>
      </c>
      <c r="P72" s="1">
        <f t="shared" si="18"/>
        <v>0</v>
      </c>
      <c r="Q72" s="1">
        <f t="shared" si="19"/>
        <v>10</v>
      </c>
      <c r="R72" s="96">
        <v>9</v>
      </c>
      <c r="S72" s="95" t="s">
        <v>3</v>
      </c>
      <c r="T72" s="94"/>
      <c r="U72" s="95"/>
      <c r="V72" s="94"/>
      <c r="W72" s="95"/>
      <c r="X72" s="121">
        <f t="shared" si="15"/>
        <v>30</v>
      </c>
      <c r="Z72" s="121">
        <f t="shared" si="17"/>
        <v>30</v>
      </c>
    </row>
    <row r="73" spans="1:26" x14ac:dyDescent="0.2">
      <c r="A73" s="4">
        <v>55</v>
      </c>
      <c r="B73" s="2" t="s">
        <v>118</v>
      </c>
      <c r="C73" s="230" t="s">
        <v>103</v>
      </c>
      <c r="D73" s="230" t="s">
        <v>144</v>
      </c>
      <c r="E73" s="89">
        <v>3</v>
      </c>
      <c r="F73" s="2" t="s">
        <v>136</v>
      </c>
      <c r="G73" s="2"/>
      <c r="H73" s="2">
        <v>36373</v>
      </c>
      <c r="I73" s="1">
        <f t="shared" si="10"/>
        <v>1999</v>
      </c>
      <c r="J73" s="1">
        <f t="shared" si="11"/>
        <v>8</v>
      </c>
      <c r="K73" s="6">
        <f t="shared" si="12"/>
        <v>212</v>
      </c>
      <c r="L73" s="1" t="str">
        <f>VLOOKUP(J73,Months!$A$1:$C$12,3)</f>
        <v>Summer</v>
      </c>
      <c r="M73" s="1" t="str">
        <f t="shared" si="13"/>
        <v>Summer 1999</v>
      </c>
      <c r="N73" s="1">
        <f>VLOOKUP(J73,Months!$A$1:$D$12,4)</f>
        <v>0.5</v>
      </c>
      <c r="O73" s="1">
        <f t="shared" si="14"/>
        <v>1999.5</v>
      </c>
      <c r="P73" s="1">
        <f t="shared" si="18"/>
        <v>0</v>
      </c>
      <c r="Q73" s="1">
        <f t="shared" si="19"/>
        <v>10</v>
      </c>
      <c r="R73" s="96">
        <v>20</v>
      </c>
      <c r="S73" s="95" t="s">
        <v>9</v>
      </c>
      <c r="T73" s="94"/>
      <c r="U73" s="95"/>
      <c r="V73" s="94"/>
      <c r="W73" s="95"/>
      <c r="X73" s="121">
        <f t="shared" si="15"/>
        <v>66.666666666666671</v>
      </c>
      <c r="Z73" s="121">
        <f t="shared" si="17"/>
        <v>66.666666666666671</v>
      </c>
    </row>
    <row r="74" spans="1:26" x14ac:dyDescent="0.2">
      <c r="A74" s="4">
        <v>56</v>
      </c>
      <c r="B74" s="2" t="s">
        <v>119</v>
      </c>
      <c r="C74" s="230" t="s">
        <v>98</v>
      </c>
      <c r="D74" s="230" t="s">
        <v>144</v>
      </c>
      <c r="E74" s="89">
        <v>4</v>
      </c>
      <c r="F74" s="2" t="s">
        <v>137</v>
      </c>
      <c r="G74" s="2"/>
      <c r="H74" s="2">
        <v>36373</v>
      </c>
      <c r="I74" s="1">
        <f t="shared" si="10"/>
        <v>1999</v>
      </c>
      <c r="J74" s="1">
        <f t="shared" si="11"/>
        <v>8</v>
      </c>
      <c r="K74" s="6">
        <f t="shared" si="12"/>
        <v>212</v>
      </c>
      <c r="L74" s="1" t="str">
        <f>VLOOKUP(J74,Months!$A$1:$C$12,3)</f>
        <v>Summer</v>
      </c>
      <c r="M74" s="1" t="str">
        <f t="shared" si="13"/>
        <v>Summer 1999</v>
      </c>
      <c r="N74" s="1">
        <f>VLOOKUP(J74,Months!$A$1:$D$12,4)</f>
        <v>0.5</v>
      </c>
      <c r="O74" s="1">
        <f t="shared" si="14"/>
        <v>1999.5</v>
      </c>
      <c r="P74" s="1">
        <f t="shared" si="18"/>
        <v>0</v>
      </c>
      <c r="Q74" s="1">
        <f t="shared" si="19"/>
        <v>10</v>
      </c>
      <c r="R74" s="96">
        <v>12</v>
      </c>
      <c r="S74" s="95" t="s">
        <v>3</v>
      </c>
      <c r="T74" s="94"/>
      <c r="U74" s="95"/>
      <c r="V74" s="94"/>
      <c r="W74" s="95"/>
      <c r="X74" s="121">
        <f t="shared" si="15"/>
        <v>40</v>
      </c>
      <c r="Z74" s="121">
        <f t="shared" si="17"/>
        <v>40</v>
      </c>
    </row>
    <row r="75" spans="1:26" x14ac:dyDescent="0.2">
      <c r="A75" s="4">
        <v>57</v>
      </c>
      <c r="B75" s="2" t="s">
        <v>120</v>
      </c>
      <c r="C75" s="230" t="s">
        <v>103</v>
      </c>
      <c r="D75" s="230" t="s">
        <v>144</v>
      </c>
      <c r="E75" s="89">
        <v>5</v>
      </c>
      <c r="F75" s="2" t="s">
        <v>138</v>
      </c>
      <c r="G75" s="2"/>
      <c r="H75" s="2">
        <v>36373</v>
      </c>
      <c r="I75" s="1">
        <f t="shared" si="10"/>
        <v>1999</v>
      </c>
      <c r="J75" s="1">
        <f t="shared" si="11"/>
        <v>8</v>
      </c>
      <c r="K75" s="6">
        <f t="shared" si="12"/>
        <v>212</v>
      </c>
      <c r="L75" s="1" t="str">
        <f>VLOOKUP(J75,Months!$A$1:$C$12,3)</f>
        <v>Summer</v>
      </c>
      <c r="M75" s="1" t="str">
        <f t="shared" si="13"/>
        <v>Summer 1999</v>
      </c>
      <c r="N75" s="1">
        <f>VLOOKUP(J75,Months!$A$1:$D$12,4)</f>
        <v>0.5</v>
      </c>
      <c r="O75" s="1">
        <f t="shared" si="14"/>
        <v>1999.5</v>
      </c>
      <c r="P75" s="1">
        <f t="shared" si="18"/>
        <v>0</v>
      </c>
      <c r="Q75" s="1">
        <f t="shared" si="19"/>
        <v>10</v>
      </c>
      <c r="R75" s="96">
        <v>20</v>
      </c>
      <c r="S75" s="95" t="s">
        <v>9</v>
      </c>
      <c r="T75" s="94"/>
      <c r="U75" s="95"/>
      <c r="V75" s="94"/>
      <c r="W75" s="95"/>
      <c r="X75" s="121">
        <f t="shared" si="15"/>
        <v>66.666666666666671</v>
      </c>
      <c r="Z75" s="121">
        <f t="shared" si="17"/>
        <v>66.666666666666671</v>
      </c>
    </row>
    <row r="76" spans="1:26" x14ac:dyDescent="0.2">
      <c r="A76" s="4">
        <v>58</v>
      </c>
      <c r="B76" s="2" t="s">
        <v>123</v>
      </c>
      <c r="C76" s="230" t="s">
        <v>67</v>
      </c>
      <c r="D76" s="230" t="s">
        <v>144</v>
      </c>
      <c r="E76" s="89">
        <v>6</v>
      </c>
      <c r="F76" s="2" t="s">
        <v>139</v>
      </c>
      <c r="G76" s="2"/>
      <c r="H76" s="2">
        <v>36373</v>
      </c>
      <c r="I76" s="1">
        <f t="shared" si="10"/>
        <v>1999</v>
      </c>
      <c r="J76" s="1">
        <f t="shared" si="11"/>
        <v>8</v>
      </c>
      <c r="K76" s="6">
        <f t="shared" si="12"/>
        <v>212</v>
      </c>
      <c r="L76" s="1" t="str">
        <f>VLOOKUP(J76,Months!$A$1:$C$12,3)</f>
        <v>Summer</v>
      </c>
      <c r="M76" s="1" t="str">
        <f t="shared" si="13"/>
        <v>Summer 1999</v>
      </c>
      <c r="N76" s="1">
        <f>VLOOKUP(J76,Months!$A$1:$D$12,4)</f>
        <v>0.5</v>
      </c>
      <c r="O76" s="1">
        <f t="shared" si="14"/>
        <v>1999.5</v>
      </c>
      <c r="P76" s="1">
        <f t="shared" si="18"/>
        <v>0</v>
      </c>
      <c r="Q76" s="1">
        <f t="shared" si="19"/>
        <v>10</v>
      </c>
      <c r="R76" s="96">
        <v>20</v>
      </c>
      <c r="S76" s="95" t="s">
        <v>9</v>
      </c>
      <c r="T76" s="94"/>
      <c r="U76" s="95"/>
      <c r="V76" s="94"/>
      <c r="W76" s="95"/>
      <c r="X76" s="121">
        <f t="shared" si="15"/>
        <v>66.666666666666671</v>
      </c>
      <c r="Z76" s="121">
        <f t="shared" si="17"/>
        <v>66.666666666666671</v>
      </c>
    </row>
    <row r="77" spans="1:26" x14ac:dyDescent="0.2">
      <c r="A77" s="4">
        <v>59</v>
      </c>
      <c r="B77" s="2" t="s">
        <v>125</v>
      </c>
      <c r="C77" s="230" t="s">
        <v>103</v>
      </c>
      <c r="D77" s="230" t="s">
        <v>144</v>
      </c>
      <c r="E77" s="89">
        <v>8</v>
      </c>
      <c r="F77" s="2" t="s">
        <v>140</v>
      </c>
      <c r="G77" s="2"/>
      <c r="H77" s="2">
        <v>36373</v>
      </c>
      <c r="I77" s="1">
        <f t="shared" si="10"/>
        <v>1999</v>
      </c>
      <c r="J77" s="1">
        <f t="shared" si="11"/>
        <v>8</v>
      </c>
      <c r="K77" s="6">
        <f t="shared" si="12"/>
        <v>212</v>
      </c>
      <c r="L77" s="1" t="str">
        <f>VLOOKUP(J77,Months!$A$1:$C$12,3)</f>
        <v>Summer</v>
      </c>
      <c r="M77" s="1" t="str">
        <f t="shared" si="13"/>
        <v>Summer 1999</v>
      </c>
      <c r="N77" s="1">
        <f>VLOOKUP(J77,Months!$A$1:$D$12,4)</f>
        <v>0.5</v>
      </c>
      <c r="O77" s="1">
        <f t="shared" si="14"/>
        <v>1999.5</v>
      </c>
      <c r="P77" s="1">
        <f t="shared" si="18"/>
        <v>0</v>
      </c>
      <c r="Q77" s="1">
        <f t="shared" si="19"/>
        <v>10</v>
      </c>
      <c r="R77" s="96">
        <v>12</v>
      </c>
      <c r="S77" s="95" t="s">
        <v>3</v>
      </c>
      <c r="T77" s="94"/>
      <c r="U77" s="95"/>
      <c r="V77" s="94"/>
      <c r="W77" s="95"/>
      <c r="X77" s="121">
        <f t="shared" si="15"/>
        <v>40</v>
      </c>
      <c r="Z77" s="121">
        <f t="shared" si="17"/>
        <v>40</v>
      </c>
    </row>
    <row r="78" spans="1:26" x14ac:dyDescent="0.2">
      <c r="A78" s="4">
        <v>17</v>
      </c>
      <c r="B78" s="1" t="s">
        <v>128</v>
      </c>
      <c r="C78" s="4" t="s">
        <v>67</v>
      </c>
      <c r="D78" s="102" t="s">
        <v>143</v>
      </c>
      <c r="H78" s="2">
        <v>36374</v>
      </c>
      <c r="I78" s="1">
        <f t="shared" si="10"/>
        <v>1999</v>
      </c>
      <c r="J78" s="1">
        <f t="shared" si="11"/>
        <v>8</v>
      </c>
      <c r="K78" s="6">
        <f t="shared" si="12"/>
        <v>213</v>
      </c>
      <c r="L78" s="1" t="str">
        <f>VLOOKUP(J78,Months!$A$1:$C$12,3)</f>
        <v>Summer</v>
      </c>
      <c r="M78" s="1" t="str">
        <f t="shared" si="13"/>
        <v>Summer 1999</v>
      </c>
      <c r="N78" s="1">
        <f>VLOOKUP(J78,Months!$A$1:$D$12,4)</f>
        <v>0.5</v>
      </c>
      <c r="O78" s="1">
        <f t="shared" si="14"/>
        <v>1999.5</v>
      </c>
      <c r="P78" s="1">
        <f t="shared" si="18"/>
        <v>0</v>
      </c>
      <c r="Q78" s="1">
        <f t="shared" si="19"/>
        <v>10</v>
      </c>
      <c r="R78" s="96">
        <v>18</v>
      </c>
      <c r="S78" s="95" t="s">
        <v>9</v>
      </c>
      <c r="T78" s="94">
        <v>9</v>
      </c>
      <c r="U78" s="95" t="s">
        <v>96</v>
      </c>
      <c r="V78" s="94"/>
      <c r="W78" s="95"/>
      <c r="X78" s="121">
        <f t="shared" si="15"/>
        <v>60</v>
      </c>
      <c r="Y78" s="121">
        <f t="shared" si="16"/>
        <v>75</v>
      </c>
      <c r="Z78" s="121">
        <f t="shared" si="17"/>
        <v>67.5</v>
      </c>
    </row>
    <row r="79" spans="1:26" x14ac:dyDescent="0.2">
      <c r="A79" s="4">
        <v>1</v>
      </c>
      <c r="B79" s="1" t="s">
        <v>53</v>
      </c>
      <c r="C79" s="4" t="s">
        <v>59</v>
      </c>
      <c r="D79" s="4" t="s">
        <v>143</v>
      </c>
      <c r="E79" s="4">
        <v>3</v>
      </c>
      <c r="G79" s="1" t="s">
        <v>60</v>
      </c>
      <c r="H79" s="2">
        <v>36380</v>
      </c>
      <c r="I79" s="1">
        <f t="shared" si="10"/>
        <v>1999</v>
      </c>
      <c r="J79" s="1">
        <f t="shared" si="11"/>
        <v>8</v>
      </c>
      <c r="K79" s="6">
        <f t="shared" si="12"/>
        <v>219</v>
      </c>
      <c r="L79" s="1" t="str">
        <f>VLOOKUP(J79,Months!$A$1:$C$12,3)</f>
        <v>Summer</v>
      </c>
      <c r="M79" s="1" t="str">
        <f t="shared" si="13"/>
        <v>Summer 1999</v>
      </c>
      <c r="N79" s="1">
        <f>VLOOKUP(J79,Months!$A$1:$D$12,4)</f>
        <v>0.5</v>
      </c>
      <c r="O79" s="1">
        <f t="shared" si="14"/>
        <v>1999.5</v>
      </c>
      <c r="P79" s="1">
        <f t="shared" si="18"/>
        <v>0</v>
      </c>
      <c r="Q79" s="1">
        <f t="shared" si="19"/>
        <v>10</v>
      </c>
      <c r="R79" s="96">
        <v>3</v>
      </c>
      <c r="S79" s="95" t="s">
        <v>82</v>
      </c>
      <c r="T79" s="94">
        <v>9</v>
      </c>
      <c r="U79" s="95" t="s">
        <v>96</v>
      </c>
      <c r="V79" s="94"/>
      <c r="W79" s="95"/>
      <c r="X79" s="121">
        <f t="shared" si="15"/>
        <v>10</v>
      </c>
      <c r="Y79" s="121">
        <f t="shared" si="16"/>
        <v>75</v>
      </c>
      <c r="Z79" s="121">
        <f t="shared" si="17"/>
        <v>42.5</v>
      </c>
    </row>
    <row r="80" spans="1:26" x14ac:dyDescent="0.2">
      <c r="A80" s="4">
        <v>16</v>
      </c>
      <c r="D80" s="4" t="s">
        <v>143</v>
      </c>
      <c r="E80" s="4">
        <v>12</v>
      </c>
      <c r="G80" s="1" t="s">
        <v>44</v>
      </c>
      <c r="H80" s="2">
        <v>36387</v>
      </c>
      <c r="I80" s="1">
        <f t="shared" si="10"/>
        <v>1999</v>
      </c>
      <c r="J80" s="1">
        <f t="shared" si="11"/>
        <v>8</v>
      </c>
      <c r="K80" s="6">
        <f t="shared" si="12"/>
        <v>226</v>
      </c>
      <c r="L80" s="1" t="str">
        <f>VLOOKUP(J80,Months!$A$1:$C$12,3)</f>
        <v>Summer</v>
      </c>
      <c r="M80" s="1" t="str">
        <f t="shared" si="13"/>
        <v>Summer 1999</v>
      </c>
      <c r="N80" s="1">
        <f>VLOOKUP(J80,Months!$A$1:$D$12,4)</f>
        <v>0.5</v>
      </c>
      <c r="O80" s="1">
        <f t="shared" si="14"/>
        <v>1999.5</v>
      </c>
      <c r="P80" s="1">
        <f t="shared" si="18"/>
        <v>0</v>
      </c>
      <c r="Q80" s="1">
        <f t="shared" si="19"/>
        <v>10</v>
      </c>
      <c r="R80" s="96">
        <v>17</v>
      </c>
      <c r="S80" s="95" t="s">
        <v>9</v>
      </c>
      <c r="T80" s="94"/>
      <c r="U80" s="95"/>
      <c r="V80" s="94"/>
      <c r="W80" s="95"/>
      <c r="X80" s="121">
        <f t="shared" si="15"/>
        <v>56.666666666666664</v>
      </c>
      <c r="Z80" s="121">
        <f t="shared" si="17"/>
        <v>56.666666666666664</v>
      </c>
    </row>
    <row r="81" spans="1:26" x14ac:dyDescent="0.2">
      <c r="A81" s="4">
        <v>27</v>
      </c>
      <c r="D81" s="4" t="s">
        <v>143</v>
      </c>
      <c r="E81" s="4">
        <v>13</v>
      </c>
      <c r="F81" s="1" t="s">
        <v>46</v>
      </c>
      <c r="H81" s="2">
        <v>36387</v>
      </c>
      <c r="I81" s="1">
        <f t="shared" si="10"/>
        <v>1999</v>
      </c>
      <c r="J81" s="1">
        <f t="shared" si="11"/>
        <v>8</v>
      </c>
      <c r="K81" s="6">
        <f t="shared" si="12"/>
        <v>226</v>
      </c>
      <c r="L81" s="1" t="str">
        <f>VLOOKUP(J81,Months!$A$1:$C$12,3)</f>
        <v>Summer</v>
      </c>
      <c r="M81" s="1" t="str">
        <f t="shared" si="13"/>
        <v>Summer 1999</v>
      </c>
      <c r="N81" s="1">
        <f>VLOOKUP(J81,Months!$A$1:$D$12,4)</f>
        <v>0.5</v>
      </c>
      <c r="O81" s="1">
        <f t="shared" si="14"/>
        <v>1999.5</v>
      </c>
      <c r="P81" s="1">
        <f t="shared" si="18"/>
        <v>0</v>
      </c>
      <c r="Q81" s="1">
        <f t="shared" si="19"/>
        <v>10</v>
      </c>
      <c r="R81" s="96">
        <v>23</v>
      </c>
      <c r="S81" s="95" t="s">
        <v>45</v>
      </c>
      <c r="T81" s="94"/>
      <c r="U81" s="95"/>
      <c r="V81" s="94"/>
      <c r="W81" s="95"/>
      <c r="X81" s="121">
        <f t="shared" si="15"/>
        <v>76.666666666666671</v>
      </c>
      <c r="Z81" s="121">
        <f t="shared" si="17"/>
        <v>76.666666666666671</v>
      </c>
    </row>
    <row r="82" spans="1:26" x14ac:dyDescent="0.2">
      <c r="A82" s="4">
        <v>11</v>
      </c>
      <c r="B82" s="1" t="s">
        <v>71</v>
      </c>
      <c r="C82" s="4" t="s">
        <v>72</v>
      </c>
      <c r="D82" s="4" t="s">
        <v>143</v>
      </c>
      <c r="E82" s="4">
        <v>10</v>
      </c>
      <c r="G82" s="1" t="s">
        <v>73</v>
      </c>
      <c r="H82" s="2">
        <v>36429</v>
      </c>
      <c r="I82" s="1">
        <f t="shared" si="10"/>
        <v>1999</v>
      </c>
      <c r="J82" s="1">
        <f t="shared" si="11"/>
        <v>9</v>
      </c>
      <c r="K82" s="6">
        <f t="shared" si="12"/>
        <v>268</v>
      </c>
      <c r="L82" s="1" t="str">
        <f>VLOOKUP(J82,Months!$A$1:$C$12,3)</f>
        <v>Fall</v>
      </c>
      <c r="M82" s="1" t="str">
        <f t="shared" si="13"/>
        <v>Fall 1999</v>
      </c>
      <c r="N82" s="1">
        <f>VLOOKUP(J82,Months!$A$1:$D$12,4)</f>
        <v>0.75</v>
      </c>
      <c r="O82" s="1">
        <f t="shared" si="14"/>
        <v>1999.75</v>
      </c>
      <c r="P82" s="1">
        <f t="shared" si="18"/>
        <v>1</v>
      </c>
      <c r="Q82" s="1">
        <f t="shared" si="19"/>
        <v>11</v>
      </c>
      <c r="R82" s="96">
        <v>9</v>
      </c>
      <c r="S82" s="95" t="s">
        <v>3</v>
      </c>
      <c r="T82" s="94">
        <v>7</v>
      </c>
      <c r="U82" s="95" t="s">
        <v>96</v>
      </c>
      <c r="V82" s="94"/>
      <c r="W82" s="95"/>
      <c r="X82" s="121">
        <f t="shared" si="15"/>
        <v>30</v>
      </c>
      <c r="Y82" s="121">
        <f t="shared" si="16"/>
        <v>58.333333333333336</v>
      </c>
      <c r="Z82" s="121">
        <f t="shared" si="17"/>
        <v>44.166666666666671</v>
      </c>
    </row>
    <row r="83" spans="1:26" x14ac:dyDescent="0.2">
      <c r="A83" s="4">
        <v>13</v>
      </c>
      <c r="B83" s="1" t="s">
        <v>56</v>
      </c>
      <c r="C83" s="4" t="s">
        <v>57</v>
      </c>
      <c r="D83" s="4" t="s">
        <v>143</v>
      </c>
      <c r="E83" s="4">
        <v>2</v>
      </c>
      <c r="G83" s="1" t="s">
        <v>58</v>
      </c>
      <c r="H83" s="2">
        <v>36436</v>
      </c>
      <c r="I83" s="1">
        <f t="shared" si="10"/>
        <v>1999</v>
      </c>
      <c r="J83" s="1">
        <f t="shared" si="11"/>
        <v>10</v>
      </c>
      <c r="K83" s="6">
        <f t="shared" si="12"/>
        <v>275</v>
      </c>
      <c r="L83" s="1" t="str">
        <f>VLOOKUP(J83,Months!$A$1:$C$12,3)</f>
        <v>Fall</v>
      </c>
      <c r="M83" s="1" t="str">
        <f t="shared" si="13"/>
        <v>Fall 1999</v>
      </c>
      <c r="N83" s="1">
        <f>VLOOKUP(J83,Months!$A$1:$D$12,4)</f>
        <v>0.75</v>
      </c>
      <c r="O83" s="1">
        <f t="shared" si="14"/>
        <v>1999.75</v>
      </c>
      <c r="P83" s="1">
        <f t="shared" si="18"/>
        <v>0</v>
      </c>
      <c r="Q83" s="1">
        <f t="shared" si="19"/>
        <v>11</v>
      </c>
      <c r="R83" s="96">
        <v>21</v>
      </c>
      <c r="S83" s="95" t="s">
        <v>9</v>
      </c>
      <c r="T83" s="94">
        <v>11</v>
      </c>
      <c r="U83" s="95" t="s">
        <v>96</v>
      </c>
      <c r="V83" s="94"/>
      <c r="W83" s="95"/>
      <c r="X83" s="121">
        <f t="shared" si="15"/>
        <v>70</v>
      </c>
      <c r="Y83" s="121">
        <f t="shared" si="16"/>
        <v>91.666666666666671</v>
      </c>
      <c r="Z83" s="121">
        <f t="shared" si="17"/>
        <v>80.833333333333343</v>
      </c>
    </row>
    <row r="84" spans="1:26" x14ac:dyDescent="0.2">
      <c r="A84" s="4">
        <v>24</v>
      </c>
      <c r="B84" s="1" t="s">
        <v>66</v>
      </c>
      <c r="C84" s="4" t="s">
        <v>69</v>
      </c>
      <c r="D84" s="4" t="s">
        <v>143</v>
      </c>
      <c r="E84" s="4">
        <v>7</v>
      </c>
      <c r="G84" s="1" t="s">
        <v>70</v>
      </c>
      <c r="H84" s="2">
        <v>36440</v>
      </c>
      <c r="I84" s="1">
        <f t="shared" si="10"/>
        <v>1999</v>
      </c>
      <c r="J84" s="1">
        <f t="shared" si="11"/>
        <v>10</v>
      </c>
      <c r="K84" s="6">
        <f t="shared" si="12"/>
        <v>279</v>
      </c>
      <c r="L84" s="1" t="str">
        <f>VLOOKUP(J84,Months!$A$1:$C$12,3)</f>
        <v>Fall</v>
      </c>
      <c r="M84" s="1" t="str">
        <f t="shared" si="13"/>
        <v>Fall 1999</v>
      </c>
      <c r="N84" s="1">
        <f>VLOOKUP(J84,Months!$A$1:$D$12,4)</f>
        <v>0.75</v>
      </c>
      <c r="O84" s="1">
        <f t="shared" si="14"/>
        <v>1999.75</v>
      </c>
      <c r="P84" s="1">
        <f t="shared" si="18"/>
        <v>0</v>
      </c>
      <c r="Q84" s="1">
        <f t="shared" si="19"/>
        <v>11</v>
      </c>
      <c r="R84" s="96">
        <v>3</v>
      </c>
      <c r="S84" s="95" t="s">
        <v>82</v>
      </c>
      <c r="T84" s="94">
        <v>4</v>
      </c>
      <c r="U84" s="95" t="s">
        <v>97</v>
      </c>
      <c r="V84" s="94"/>
      <c r="W84" s="95"/>
      <c r="X84" s="121">
        <f t="shared" si="15"/>
        <v>10</v>
      </c>
      <c r="Y84" s="121">
        <f t="shared" si="16"/>
        <v>33.333333333333336</v>
      </c>
      <c r="Z84" s="121">
        <f t="shared" si="17"/>
        <v>21.666666666666668</v>
      </c>
    </row>
    <row r="85" spans="1:26" x14ac:dyDescent="0.2">
      <c r="A85" s="4">
        <v>24</v>
      </c>
      <c r="B85" s="1" t="s">
        <v>129</v>
      </c>
      <c r="C85" s="4" t="s">
        <v>103</v>
      </c>
      <c r="D85" s="102" t="s">
        <v>143</v>
      </c>
      <c r="H85" s="2">
        <v>36440</v>
      </c>
      <c r="I85" s="1">
        <f t="shared" si="10"/>
        <v>1999</v>
      </c>
      <c r="J85" s="1">
        <f t="shared" si="11"/>
        <v>10</v>
      </c>
      <c r="K85" s="6">
        <f t="shared" si="12"/>
        <v>279</v>
      </c>
      <c r="L85" s="1" t="str">
        <f>VLOOKUP(J85,Months!$A$1:$C$12,3)</f>
        <v>Fall</v>
      </c>
      <c r="M85" s="1" t="str">
        <f t="shared" si="13"/>
        <v>Fall 1999</v>
      </c>
      <c r="N85" s="1">
        <f>VLOOKUP(J85,Months!$A$1:$D$12,4)</f>
        <v>0.75</v>
      </c>
      <c r="O85" s="1">
        <f t="shared" si="14"/>
        <v>1999.75</v>
      </c>
      <c r="P85" s="1">
        <f t="shared" si="18"/>
        <v>0</v>
      </c>
      <c r="Q85" s="1">
        <f t="shared" si="19"/>
        <v>11</v>
      </c>
      <c r="R85" s="96">
        <v>9</v>
      </c>
      <c r="S85" s="95" t="s">
        <v>3</v>
      </c>
      <c r="T85" s="94"/>
      <c r="U85" s="95"/>
      <c r="V85" s="94"/>
      <c r="W85" s="95"/>
      <c r="X85" s="121">
        <f t="shared" si="15"/>
        <v>30</v>
      </c>
      <c r="Z85" s="121">
        <f t="shared" si="17"/>
        <v>30</v>
      </c>
    </row>
    <row r="86" spans="1:26" x14ac:dyDescent="0.2">
      <c r="A86" s="4">
        <v>17</v>
      </c>
      <c r="B86" s="1" t="s">
        <v>128</v>
      </c>
      <c r="C86" s="4" t="s">
        <v>67</v>
      </c>
      <c r="D86" s="102" t="s">
        <v>143</v>
      </c>
      <c r="H86" s="2">
        <v>36445</v>
      </c>
      <c r="I86" s="1">
        <f t="shared" si="10"/>
        <v>1999</v>
      </c>
      <c r="J86" s="1">
        <f t="shared" si="11"/>
        <v>10</v>
      </c>
      <c r="K86" s="6">
        <f t="shared" si="12"/>
        <v>284</v>
      </c>
      <c r="L86" s="1" t="str">
        <f>VLOOKUP(J86,Months!$A$1:$C$12,3)</f>
        <v>Fall</v>
      </c>
      <c r="M86" s="1" t="str">
        <f t="shared" si="13"/>
        <v>Fall 1999</v>
      </c>
      <c r="N86" s="1">
        <f>VLOOKUP(J86,Months!$A$1:$D$12,4)</f>
        <v>0.75</v>
      </c>
      <c r="O86" s="1">
        <f t="shared" si="14"/>
        <v>1999.75</v>
      </c>
      <c r="P86" s="1">
        <f t="shared" si="18"/>
        <v>0</v>
      </c>
      <c r="Q86" s="1">
        <f t="shared" si="19"/>
        <v>11</v>
      </c>
      <c r="R86" s="96">
        <v>18</v>
      </c>
      <c r="S86" s="95" t="s">
        <v>9</v>
      </c>
      <c r="T86" s="94">
        <v>11</v>
      </c>
      <c r="U86" s="95" t="s">
        <v>96</v>
      </c>
      <c r="V86" s="94"/>
      <c r="W86" s="95"/>
      <c r="X86" s="121">
        <f t="shared" si="15"/>
        <v>60</v>
      </c>
      <c r="Y86" s="121">
        <f t="shared" si="16"/>
        <v>91.666666666666671</v>
      </c>
      <c r="Z86" s="121">
        <f t="shared" si="17"/>
        <v>75.833333333333343</v>
      </c>
    </row>
    <row r="87" spans="1:26" x14ac:dyDescent="0.2">
      <c r="A87" s="4">
        <v>8</v>
      </c>
      <c r="B87" s="1" t="s">
        <v>53</v>
      </c>
      <c r="C87" s="4" t="s">
        <v>61</v>
      </c>
      <c r="D87" s="4" t="s">
        <v>143</v>
      </c>
      <c r="E87" s="4">
        <v>4</v>
      </c>
      <c r="G87" s="1" t="s">
        <v>62</v>
      </c>
      <c r="H87" s="2">
        <v>36463</v>
      </c>
      <c r="I87" s="1">
        <f t="shared" si="10"/>
        <v>1999</v>
      </c>
      <c r="J87" s="1">
        <f t="shared" si="11"/>
        <v>10</v>
      </c>
      <c r="K87" s="6">
        <f t="shared" si="12"/>
        <v>302</v>
      </c>
      <c r="L87" s="1" t="str">
        <f>VLOOKUP(J87,Months!$A$1:$C$12,3)</f>
        <v>Fall</v>
      </c>
      <c r="M87" s="1" t="str">
        <f t="shared" si="13"/>
        <v>Fall 1999</v>
      </c>
      <c r="N87" s="1">
        <f>VLOOKUP(J87,Months!$A$1:$D$12,4)</f>
        <v>0.75</v>
      </c>
      <c r="O87" s="1">
        <f t="shared" si="14"/>
        <v>1999.75</v>
      </c>
      <c r="P87" s="1">
        <f t="shared" si="18"/>
        <v>0</v>
      </c>
      <c r="Q87" s="1">
        <f t="shared" si="19"/>
        <v>11</v>
      </c>
      <c r="R87" s="96">
        <v>9</v>
      </c>
      <c r="S87" s="95" t="s">
        <v>3</v>
      </c>
      <c r="T87" s="94">
        <v>3</v>
      </c>
      <c r="U87" s="95" t="s">
        <v>97</v>
      </c>
      <c r="V87" s="94"/>
      <c r="W87" s="95"/>
      <c r="X87" s="121">
        <f t="shared" si="15"/>
        <v>30</v>
      </c>
      <c r="Y87" s="121">
        <f t="shared" si="16"/>
        <v>25</v>
      </c>
      <c r="Z87" s="121">
        <f t="shared" si="17"/>
        <v>27.5</v>
      </c>
    </row>
    <row r="88" spans="1:26" x14ac:dyDescent="0.2">
      <c r="A88" s="4">
        <v>55</v>
      </c>
      <c r="B88" s="2" t="s">
        <v>118</v>
      </c>
      <c r="C88" s="230" t="s">
        <v>103</v>
      </c>
      <c r="D88" s="230" t="s">
        <v>144</v>
      </c>
      <c r="E88" s="89">
        <v>3</v>
      </c>
      <c r="F88" s="2" t="s">
        <v>136</v>
      </c>
      <c r="G88" s="2"/>
      <c r="H88" s="2">
        <v>36465</v>
      </c>
      <c r="I88" s="1">
        <f t="shared" si="10"/>
        <v>1999</v>
      </c>
      <c r="J88" s="1">
        <f t="shared" si="11"/>
        <v>11</v>
      </c>
      <c r="K88" s="6">
        <f t="shared" si="12"/>
        <v>304</v>
      </c>
      <c r="L88" s="1" t="str">
        <f>VLOOKUP(J88,Months!$A$1:$C$12,3)</f>
        <v>Fall</v>
      </c>
      <c r="M88" s="1" t="str">
        <f t="shared" si="13"/>
        <v>Fall 1999</v>
      </c>
      <c r="N88" s="1">
        <f>VLOOKUP(J88,Months!$A$1:$D$12,4)</f>
        <v>0.75</v>
      </c>
      <c r="O88" s="1">
        <f t="shared" si="14"/>
        <v>1999.75</v>
      </c>
      <c r="P88" s="1">
        <f t="shared" si="18"/>
        <v>0</v>
      </c>
      <c r="Q88" s="1">
        <f t="shared" si="19"/>
        <v>11</v>
      </c>
      <c r="R88" s="96">
        <v>12</v>
      </c>
      <c r="S88" s="95" t="s">
        <v>3</v>
      </c>
      <c r="T88" s="94"/>
      <c r="U88" s="95"/>
      <c r="V88" s="94"/>
      <c r="W88" s="95"/>
      <c r="X88" s="121">
        <f t="shared" si="15"/>
        <v>40</v>
      </c>
      <c r="Z88" s="121">
        <f t="shared" si="17"/>
        <v>40</v>
      </c>
    </row>
    <row r="89" spans="1:26" x14ac:dyDescent="0.2">
      <c r="A89" s="4">
        <v>56</v>
      </c>
      <c r="B89" s="2" t="s">
        <v>119</v>
      </c>
      <c r="C89" s="230" t="s">
        <v>98</v>
      </c>
      <c r="D89" s="230" t="s">
        <v>144</v>
      </c>
      <c r="E89" s="89">
        <v>4</v>
      </c>
      <c r="F89" s="2" t="s">
        <v>137</v>
      </c>
      <c r="G89" s="2"/>
      <c r="H89" s="2">
        <v>36465</v>
      </c>
      <c r="I89" s="1">
        <f t="shared" si="10"/>
        <v>1999</v>
      </c>
      <c r="J89" s="1">
        <f t="shared" si="11"/>
        <v>11</v>
      </c>
      <c r="K89" s="6">
        <f t="shared" si="12"/>
        <v>304</v>
      </c>
      <c r="L89" s="1" t="str">
        <f>VLOOKUP(J89,Months!$A$1:$C$12,3)</f>
        <v>Fall</v>
      </c>
      <c r="M89" s="1" t="str">
        <f t="shared" si="13"/>
        <v>Fall 1999</v>
      </c>
      <c r="N89" s="1">
        <f>VLOOKUP(J89,Months!$A$1:$D$12,4)</f>
        <v>0.75</v>
      </c>
      <c r="O89" s="1">
        <f t="shared" si="14"/>
        <v>1999.75</v>
      </c>
      <c r="P89" s="1">
        <f t="shared" si="18"/>
        <v>0</v>
      </c>
      <c r="Q89" s="1">
        <f t="shared" si="19"/>
        <v>11</v>
      </c>
      <c r="R89" s="96">
        <v>20</v>
      </c>
      <c r="S89" s="95" t="s">
        <v>9</v>
      </c>
      <c r="T89" s="94"/>
      <c r="U89" s="95"/>
      <c r="V89" s="94"/>
      <c r="W89" s="95"/>
      <c r="X89" s="121">
        <f t="shared" si="15"/>
        <v>66.666666666666671</v>
      </c>
      <c r="Z89" s="121">
        <f t="shared" si="17"/>
        <v>66.666666666666671</v>
      </c>
    </row>
    <row r="90" spans="1:26" x14ac:dyDescent="0.2">
      <c r="A90" s="4">
        <v>57</v>
      </c>
      <c r="B90" s="2" t="s">
        <v>120</v>
      </c>
      <c r="C90" s="230" t="s">
        <v>103</v>
      </c>
      <c r="D90" s="230" t="s">
        <v>144</v>
      </c>
      <c r="E90" s="89">
        <v>5</v>
      </c>
      <c r="F90" s="2" t="s">
        <v>138</v>
      </c>
      <c r="G90" s="2"/>
      <c r="H90" s="2">
        <v>36465</v>
      </c>
      <c r="I90" s="1">
        <f t="shared" si="10"/>
        <v>1999</v>
      </c>
      <c r="J90" s="1">
        <f t="shared" si="11"/>
        <v>11</v>
      </c>
      <c r="K90" s="6">
        <f t="shared" si="12"/>
        <v>304</v>
      </c>
      <c r="L90" s="1" t="str">
        <f>VLOOKUP(J90,Months!$A$1:$C$12,3)</f>
        <v>Fall</v>
      </c>
      <c r="M90" s="1" t="str">
        <f t="shared" si="13"/>
        <v>Fall 1999</v>
      </c>
      <c r="N90" s="1">
        <f>VLOOKUP(J90,Months!$A$1:$D$12,4)</f>
        <v>0.75</v>
      </c>
      <c r="O90" s="1">
        <f t="shared" si="14"/>
        <v>1999.75</v>
      </c>
      <c r="P90" s="1">
        <f t="shared" si="18"/>
        <v>0</v>
      </c>
      <c r="Q90" s="1">
        <f t="shared" si="19"/>
        <v>11</v>
      </c>
      <c r="R90" s="96">
        <v>24</v>
      </c>
      <c r="S90" s="95" t="s">
        <v>45</v>
      </c>
      <c r="T90" s="94"/>
      <c r="U90" s="95"/>
      <c r="V90" s="94"/>
      <c r="W90" s="95"/>
      <c r="X90" s="121">
        <f t="shared" si="15"/>
        <v>80</v>
      </c>
      <c r="Z90" s="121">
        <f t="shared" si="17"/>
        <v>80</v>
      </c>
    </row>
    <row r="91" spans="1:26" x14ac:dyDescent="0.2">
      <c r="A91" s="4">
        <v>58</v>
      </c>
      <c r="B91" s="2" t="s">
        <v>123</v>
      </c>
      <c r="C91" s="230" t="s">
        <v>67</v>
      </c>
      <c r="D91" s="230" t="s">
        <v>144</v>
      </c>
      <c r="E91" s="89">
        <v>6</v>
      </c>
      <c r="F91" s="2" t="s">
        <v>139</v>
      </c>
      <c r="G91" s="2"/>
      <c r="H91" s="2">
        <v>36465</v>
      </c>
      <c r="I91" s="1">
        <f t="shared" si="10"/>
        <v>1999</v>
      </c>
      <c r="J91" s="1">
        <f t="shared" si="11"/>
        <v>11</v>
      </c>
      <c r="K91" s="6">
        <f t="shared" si="12"/>
        <v>304</v>
      </c>
      <c r="L91" s="1" t="str">
        <f>VLOOKUP(J91,Months!$A$1:$C$12,3)</f>
        <v>Fall</v>
      </c>
      <c r="M91" s="1" t="str">
        <f t="shared" si="13"/>
        <v>Fall 1999</v>
      </c>
      <c r="N91" s="1">
        <f>VLOOKUP(J91,Months!$A$1:$D$12,4)</f>
        <v>0.75</v>
      </c>
      <c r="O91" s="1">
        <f t="shared" si="14"/>
        <v>1999.75</v>
      </c>
      <c r="P91" s="1">
        <f t="shared" si="18"/>
        <v>0</v>
      </c>
      <c r="Q91" s="1">
        <f t="shared" si="19"/>
        <v>11</v>
      </c>
      <c r="R91" s="96">
        <v>24</v>
      </c>
      <c r="S91" s="95" t="s">
        <v>45</v>
      </c>
      <c r="T91" s="94"/>
      <c r="U91" s="95"/>
      <c r="V91" s="94"/>
      <c r="W91" s="95"/>
      <c r="X91" s="121">
        <f t="shared" si="15"/>
        <v>80</v>
      </c>
      <c r="Z91" s="121">
        <f t="shared" si="17"/>
        <v>80</v>
      </c>
    </row>
    <row r="92" spans="1:26" x14ac:dyDescent="0.2">
      <c r="A92" s="4">
        <v>16</v>
      </c>
      <c r="D92" s="4" t="s">
        <v>143</v>
      </c>
      <c r="E92" s="4">
        <v>12</v>
      </c>
      <c r="G92" s="1" t="s">
        <v>44</v>
      </c>
      <c r="H92" s="2">
        <v>36479</v>
      </c>
      <c r="I92" s="1">
        <f t="shared" si="10"/>
        <v>1999</v>
      </c>
      <c r="J92" s="1">
        <f t="shared" si="11"/>
        <v>11</v>
      </c>
      <c r="K92" s="6">
        <f t="shared" si="12"/>
        <v>318</v>
      </c>
      <c r="L92" s="1" t="str">
        <f>VLOOKUP(J92,Months!$A$1:$C$12,3)</f>
        <v>Fall</v>
      </c>
      <c r="M92" s="1" t="str">
        <f t="shared" si="13"/>
        <v>Fall 1999</v>
      </c>
      <c r="N92" s="1">
        <f>VLOOKUP(J92,Months!$A$1:$D$12,4)</f>
        <v>0.75</v>
      </c>
      <c r="O92" s="1">
        <f t="shared" si="14"/>
        <v>1999.75</v>
      </c>
      <c r="P92" s="1">
        <f t="shared" si="18"/>
        <v>0</v>
      </c>
      <c r="Q92" s="1">
        <f t="shared" si="19"/>
        <v>11</v>
      </c>
      <c r="R92" s="96">
        <v>27</v>
      </c>
      <c r="S92" s="95" t="s">
        <v>45</v>
      </c>
      <c r="T92" s="94"/>
      <c r="U92" s="95"/>
      <c r="V92" s="94"/>
      <c r="W92" s="95"/>
      <c r="X92" s="121">
        <f t="shared" si="15"/>
        <v>90</v>
      </c>
      <c r="Z92" s="121">
        <f t="shared" si="17"/>
        <v>90</v>
      </c>
    </row>
    <row r="93" spans="1:26" x14ac:dyDescent="0.2">
      <c r="A93" s="4">
        <v>27</v>
      </c>
      <c r="D93" s="4" t="s">
        <v>143</v>
      </c>
      <c r="E93" s="4">
        <v>13</v>
      </c>
      <c r="F93" s="1" t="s">
        <v>46</v>
      </c>
      <c r="H93" s="2">
        <v>36479</v>
      </c>
      <c r="I93" s="1">
        <f t="shared" si="10"/>
        <v>1999</v>
      </c>
      <c r="J93" s="1">
        <f t="shared" si="11"/>
        <v>11</v>
      </c>
      <c r="K93" s="6">
        <f t="shared" si="12"/>
        <v>318</v>
      </c>
      <c r="L93" s="1" t="str">
        <f>VLOOKUP(J93,Months!$A$1:$C$12,3)</f>
        <v>Fall</v>
      </c>
      <c r="M93" s="1" t="str">
        <f t="shared" si="13"/>
        <v>Fall 1999</v>
      </c>
      <c r="N93" s="1">
        <f>VLOOKUP(J93,Months!$A$1:$D$12,4)</f>
        <v>0.75</v>
      </c>
      <c r="O93" s="1">
        <f t="shared" si="14"/>
        <v>1999.75</v>
      </c>
      <c r="P93" s="1">
        <f t="shared" si="18"/>
        <v>0</v>
      </c>
      <c r="Q93" s="1">
        <f t="shared" si="19"/>
        <v>11</v>
      </c>
      <c r="R93" s="96">
        <v>28</v>
      </c>
      <c r="S93" s="95" t="s">
        <v>45</v>
      </c>
      <c r="T93" s="94"/>
      <c r="U93" s="95"/>
      <c r="V93" s="94"/>
      <c r="W93" s="95"/>
      <c r="X93" s="121">
        <f t="shared" si="15"/>
        <v>93.333333333333329</v>
      </c>
      <c r="Z93" s="121">
        <f t="shared" si="17"/>
        <v>93.333333333333329</v>
      </c>
    </row>
    <row r="94" spans="1:26" x14ac:dyDescent="0.2">
      <c r="A94" s="4">
        <v>13</v>
      </c>
      <c r="B94" s="1" t="s">
        <v>56</v>
      </c>
      <c r="C94" s="4" t="s">
        <v>57</v>
      </c>
      <c r="D94" s="4" t="s">
        <v>143</v>
      </c>
      <c r="E94" s="4">
        <v>2</v>
      </c>
      <c r="G94" s="1" t="s">
        <v>58</v>
      </c>
      <c r="H94" s="2">
        <v>36499</v>
      </c>
      <c r="I94" s="1">
        <f t="shared" si="10"/>
        <v>1999</v>
      </c>
      <c r="J94" s="1">
        <f t="shared" si="11"/>
        <v>12</v>
      </c>
      <c r="K94" s="6">
        <f t="shared" si="12"/>
        <v>338</v>
      </c>
      <c r="L94" s="1" t="str">
        <f>VLOOKUP(J94,Months!$A$1:$C$12,3)</f>
        <v>Winter</v>
      </c>
      <c r="M94" s="1" t="str">
        <f t="shared" si="13"/>
        <v>Winter 1999</v>
      </c>
      <c r="N94" s="1">
        <f>VLOOKUP(J94,Months!$A$1:$D$12,4)</f>
        <v>0.9</v>
      </c>
      <c r="O94" s="1">
        <f t="shared" si="14"/>
        <v>1999.9</v>
      </c>
      <c r="P94" s="1">
        <f t="shared" si="18"/>
        <v>1</v>
      </c>
      <c r="Q94" s="1">
        <f t="shared" si="19"/>
        <v>12</v>
      </c>
      <c r="R94" s="96">
        <v>3</v>
      </c>
      <c r="S94" s="95" t="s">
        <v>5</v>
      </c>
      <c r="T94" s="94">
        <v>4</v>
      </c>
      <c r="U94" s="95" t="s">
        <v>97</v>
      </c>
      <c r="V94" s="94"/>
      <c r="W94" s="95"/>
      <c r="X94" s="121">
        <f t="shared" si="15"/>
        <v>10</v>
      </c>
      <c r="Y94" s="121">
        <f t="shared" si="16"/>
        <v>33.333333333333336</v>
      </c>
      <c r="Z94" s="121">
        <f t="shared" si="17"/>
        <v>21.666666666666668</v>
      </c>
    </row>
    <row r="95" spans="1:26" x14ac:dyDescent="0.2">
      <c r="A95" s="4">
        <v>4</v>
      </c>
      <c r="B95" s="1" t="s">
        <v>53</v>
      </c>
      <c r="C95" s="4" t="s">
        <v>54</v>
      </c>
      <c r="D95" s="4" t="s">
        <v>143</v>
      </c>
      <c r="E95" s="4">
        <v>1</v>
      </c>
      <c r="G95" s="1" t="s">
        <v>55</v>
      </c>
      <c r="H95" s="2">
        <v>36516</v>
      </c>
      <c r="I95" s="1">
        <f t="shared" si="10"/>
        <v>1999</v>
      </c>
      <c r="J95" s="1">
        <f t="shared" si="11"/>
        <v>12</v>
      </c>
      <c r="K95" s="6">
        <f t="shared" si="12"/>
        <v>355</v>
      </c>
      <c r="L95" s="1" t="str">
        <f>VLOOKUP(J95,Months!$A$1:$C$12,3)</f>
        <v>Winter</v>
      </c>
      <c r="M95" s="1" t="str">
        <f t="shared" si="13"/>
        <v>Winter 1999</v>
      </c>
      <c r="N95" s="1">
        <f>VLOOKUP(J95,Months!$A$1:$D$12,4)</f>
        <v>0.9</v>
      </c>
      <c r="O95" s="1">
        <f t="shared" si="14"/>
        <v>1999.9</v>
      </c>
      <c r="P95" s="1">
        <f t="shared" si="18"/>
        <v>0</v>
      </c>
      <c r="Q95" s="1">
        <f t="shared" si="19"/>
        <v>12</v>
      </c>
      <c r="R95" s="96">
        <v>12</v>
      </c>
      <c r="S95" s="95" t="s">
        <v>3</v>
      </c>
      <c r="T95" s="94">
        <v>7</v>
      </c>
      <c r="U95" s="95" t="s">
        <v>96</v>
      </c>
      <c r="V95" s="94"/>
      <c r="W95" s="95"/>
      <c r="X95" s="121">
        <f t="shared" si="15"/>
        <v>40</v>
      </c>
      <c r="Y95" s="121">
        <f t="shared" si="16"/>
        <v>58.333333333333336</v>
      </c>
      <c r="Z95" s="121">
        <f t="shared" si="17"/>
        <v>49.166666666666671</v>
      </c>
    </row>
    <row r="96" spans="1:26" x14ac:dyDescent="0.2">
      <c r="A96" s="4">
        <v>17</v>
      </c>
      <c r="B96" s="1" t="s">
        <v>128</v>
      </c>
      <c r="C96" s="4" t="s">
        <v>67</v>
      </c>
      <c r="D96" s="102" t="s">
        <v>143</v>
      </c>
      <c r="H96" s="2">
        <v>36170</v>
      </c>
      <c r="I96" s="1">
        <f t="shared" si="10"/>
        <v>1999</v>
      </c>
      <c r="J96" s="1">
        <f t="shared" si="11"/>
        <v>1</v>
      </c>
      <c r="K96" s="6">
        <f t="shared" si="12"/>
        <v>9</v>
      </c>
      <c r="L96" s="1" t="str">
        <f>VLOOKUP(J96,Months!$A$1:$C$12,3)</f>
        <v>Winter</v>
      </c>
      <c r="M96" s="1" t="str">
        <f t="shared" si="13"/>
        <v>Winter 1999</v>
      </c>
      <c r="N96" s="1">
        <f>VLOOKUP(J96,Months!$A$1:$D$12,4)</f>
        <v>0.99</v>
      </c>
      <c r="O96" s="1">
        <f t="shared" si="14"/>
        <v>1999.99</v>
      </c>
      <c r="P96" s="1">
        <f t="shared" si="18"/>
        <v>0</v>
      </c>
      <c r="Q96" s="1">
        <f t="shared" si="19"/>
        <v>12</v>
      </c>
      <c r="R96" s="96">
        <v>15</v>
      </c>
      <c r="S96" s="95" t="s">
        <v>3</v>
      </c>
      <c r="T96" s="94">
        <v>11</v>
      </c>
      <c r="U96" s="95" t="s">
        <v>96</v>
      </c>
      <c r="V96" s="94"/>
      <c r="W96" s="95"/>
      <c r="X96" s="121">
        <f t="shared" si="15"/>
        <v>50</v>
      </c>
      <c r="Y96" s="121">
        <f t="shared" si="16"/>
        <v>91.666666666666671</v>
      </c>
      <c r="Z96" s="121">
        <f t="shared" si="17"/>
        <v>70.833333333333343</v>
      </c>
    </row>
    <row r="97" spans="1:26" x14ac:dyDescent="0.2">
      <c r="A97" s="4">
        <v>1</v>
      </c>
      <c r="B97" s="1" t="s">
        <v>39</v>
      </c>
      <c r="C97" s="4" t="s">
        <v>40</v>
      </c>
      <c r="D97" s="102" t="s">
        <v>143</v>
      </c>
      <c r="E97" s="4">
        <v>3</v>
      </c>
      <c r="G97" s="1" t="s">
        <v>41</v>
      </c>
      <c r="H97" s="2">
        <v>36627</v>
      </c>
      <c r="I97" s="1">
        <f t="shared" si="10"/>
        <v>2000</v>
      </c>
      <c r="J97" s="1">
        <f t="shared" si="11"/>
        <v>4</v>
      </c>
      <c r="K97" s="6">
        <f t="shared" si="12"/>
        <v>101</v>
      </c>
      <c r="L97" s="1" t="str">
        <f>VLOOKUP(J97,Months!$A$1:$C$12,3)</f>
        <v>Spring</v>
      </c>
      <c r="M97" s="1" t="str">
        <f t="shared" si="13"/>
        <v>Spring 2000</v>
      </c>
      <c r="N97" s="1">
        <f>VLOOKUP(J97,Months!$A$1:$D$12,4)</f>
        <v>0.25</v>
      </c>
      <c r="O97" s="1">
        <f t="shared" si="14"/>
        <v>2000.25</v>
      </c>
      <c r="P97" s="1">
        <f t="shared" si="18"/>
        <v>1</v>
      </c>
      <c r="Q97" s="1">
        <f t="shared" si="19"/>
        <v>13</v>
      </c>
      <c r="R97" s="96">
        <v>18</v>
      </c>
      <c r="S97" s="95" t="s">
        <v>9</v>
      </c>
      <c r="T97" s="94">
        <v>11</v>
      </c>
      <c r="U97" s="95" t="s">
        <v>96</v>
      </c>
      <c r="V97" s="94"/>
      <c r="W97" s="95"/>
      <c r="X97" s="121">
        <f t="shared" si="15"/>
        <v>60</v>
      </c>
      <c r="Y97" s="121">
        <f t="shared" si="16"/>
        <v>91.666666666666671</v>
      </c>
      <c r="Z97" s="121">
        <f t="shared" si="17"/>
        <v>75.833333333333343</v>
      </c>
    </row>
    <row r="98" spans="1:26" x14ac:dyDescent="0.2">
      <c r="A98" s="4">
        <v>8</v>
      </c>
      <c r="B98" s="1" t="s">
        <v>53</v>
      </c>
      <c r="C98" s="4" t="s">
        <v>61</v>
      </c>
      <c r="D98" s="4" t="s">
        <v>143</v>
      </c>
      <c r="E98" s="4">
        <v>4</v>
      </c>
      <c r="G98" s="1" t="s">
        <v>62</v>
      </c>
      <c r="H98" s="2">
        <v>36652</v>
      </c>
      <c r="I98" s="1">
        <f t="shared" si="10"/>
        <v>2000</v>
      </c>
      <c r="J98" s="1">
        <f t="shared" si="11"/>
        <v>5</v>
      </c>
      <c r="K98" s="6">
        <f t="shared" si="12"/>
        <v>126</v>
      </c>
      <c r="L98" s="1" t="str">
        <f>VLOOKUP(J98,Months!$A$1:$C$12,3)</f>
        <v>Spring</v>
      </c>
      <c r="M98" s="1" t="str">
        <f t="shared" si="13"/>
        <v>Spring 2000</v>
      </c>
      <c r="N98" s="1">
        <f>VLOOKUP(J98,Months!$A$1:$D$12,4)</f>
        <v>0.25</v>
      </c>
      <c r="O98" s="1">
        <f t="shared" si="14"/>
        <v>2000.25</v>
      </c>
      <c r="P98" s="1">
        <f t="shared" si="18"/>
        <v>0</v>
      </c>
      <c r="Q98" s="1">
        <f t="shared" si="19"/>
        <v>13</v>
      </c>
      <c r="R98" s="96">
        <v>3</v>
      </c>
      <c r="S98" s="95" t="s">
        <v>5</v>
      </c>
      <c r="T98" s="94">
        <v>3</v>
      </c>
      <c r="U98" s="95" t="s">
        <v>97</v>
      </c>
      <c r="V98" s="94"/>
      <c r="W98" s="95"/>
      <c r="X98" s="121">
        <f t="shared" si="15"/>
        <v>10</v>
      </c>
      <c r="Y98" s="121">
        <f t="shared" si="16"/>
        <v>25</v>
      </c>
      <c r="Z98" s="121">
        <f t="shared" si="17"/>
        <v>17.5</v>
      </c>
    </row>
    <row r="99" spans="1:26" x14ac:dyDescent="0.2">
      <c r="A99" s="4">
        <v>13</v>
      </c>
      <c r="B99" s="1" t="s">
        <v>56</v>
      </c>
      <c r="C99" s="4" t="s">
        <v>57</v>
      </c>
      <c r="D99" s="4" t="s">
        <v>143</v>
      </c>
      <c r="E99" s="4">
        <v>2</v>
      </c>
      <c r="G99" s="1" t="s">
        <v>58</v>
      </c>
      <c r="H99" s="2">
        <v>36652</v>
      </c>
      <c r="I99" s="1">
        <f t="shared" si="10"/>
        <v>2000</v>
      </c>
      <c r="J99" s="1">
        <f t="shared" si="11"/>
        <v>5</v>
      </c>
      <c r="K99" s="6">
        <f t="shared" si="12"/>
        <v>126</v>
      </c>
      <c r="L99" s="1" t="str">
        <f>VLOOKUP(J99,Months!$A$1:$C$12,3)</f>
        <v>Spring</v>
      </c>
      <c r="M99" s="1" t="str">
        <f t="shared" si="13"/>
        <v>Spring 2000</v>
      </c>
      <c r="N99" s="1">
        <f>VLOOKUP(J99,Months!$A$1:$D$12,4)</f>
        <v>0.25</v>
      </c>
      <c r="O99" s="1">
        <f t="shared" si="14"/>
        <v>2000.25</v>
      </c>
      <c r="P99" s="1">
        <f t="shared" si="18"/>
        <v>0</v>
      </c>
      <c r="Q99" s="1">
        <f t="shared" si="19"/>
        <v>13</v>
      </c>
      <c r="R99" s="96">
        <v>15</v>
      </c>
      <c r="S99" s="95" t="s">
        <v>3</v>
      </c>
      <c r="T99" s="94">
        <v>8</v>
      </c>
      <c r="U99" s="95" t="s">
        <v>96</v>
      </c>
      <c r="V99" s="94"/>
      <c r="W99" s="95"/>
      <c r="X99" s="121">
        <f t="shared" si="15"/>
        <v>50</v>
      </c>
      <c r="Y99" s="121">
        <f t="shared" si="16"/>
        <v>66.666666666666671</v>
      </c>
      <c r="Z99" s="121">
        <f t="shared" si="17"/>
        <v>58.333333333333336</v>
      </c>
    </row>
    <row r="100" spans="1:26" x14ac:dyDescent="0.2">
      <c r="A100" s="4">
        <v>16</v>
      </c>
      <c r="B100" s="1" t="s">
        <v>76</v>
      </c>
      <c r="C100" s="4" t="s">
        <v>77</v>
      </c>
      <c r="D100" s="4" t="s">
        <v>143</v>
      </c>
      <c r="E100" s="4">
        <v>12</v>
      </c>
      <c r="G100" s="1" t="s">
        <v>78</v>
      </c>
      <c r="H100" s="2">
        <v>36652</v>
      </c>
      <c r="I100" s="1">
        <f t="shared" si="10"/>
        <v>2000</v>
      </c>
      <c r="J100" s="1">
        <f t="shared" si="11"/>
        <v>5</v>
      </c>
      <c r="K100" s="6">
        <f t="shared" si="12"/>
        <v>126</v>
      </c>
      <c r="L100" s="1" t="str">
        <f>VLOOKUP(J100,Months!$A$1:$C$12,3)</f>
        <v>Spring</v>
      </c>
      <c r="M100" s="1" t="str">
        <f t="shared" si="13"/>
        <v>Spring 2000</v>
      </c>
      <c r="N100" s="1">
        <f>VLOOKUP(J100,Months!$A$1:$D$12,4)</f>
        <v>0.25</v>
      </c>
      <c r="O100" s="1">
        <f t="shared" si="14"/>
        <v>2000.25</v>
      </c>
      <c r="P100" s="1">
        <f t="shared" si="18"/>
        <v>0</v>
      </c>
      <c r="Q100" s="1">
        <f t="shared" si="19"/>
        <v>13</v>
      </c>
      <c r="R100" s="96">
        <v>18</v>
      </c>
      <c r="S100" s="95" t="s">
        <v>9</v>
      </c>
      <c r="T100" s="94">
        <v>9</v>
      </c>
      <c r="U100" s="95" t="s">
        <v>96</v>
      </c>
      <c r="V100" s="94"/>
      <c r="W100" s="95"/>
      <c r="X100" s="121">
        <f t="shared" si="15"/>
        <v>60</v>
      </c>
      <c r="Y100" s="121">
        <f t="shared" si="16"/>
        <v>75</v>
      </c>
      <c r="Z100" s="121">
        <f t="shared" si="17"/>
        <v>67.5</v>
      </c>
    </row>
    <row r="101" spans="1:26" x14ac:dyDescent="0.2">
      <c r="A101" s="4">
        <v>27</v>
      </c>
      <c r="B101" s="1" t="s">
        <v>79</v>
      </c>
      <c r="C101" s="4" t="s">
        <v>80</v>
      </c>
      <c r="D101" s="4" t="s">
        <v>143</v>
      </c>
      <c r="E101" s="4">
        <v>13</v>
      </c>
      <c r="G101" s="1" t="s">
        <v>81</v>
      </c>
      <c r="H101" s="2">
        <v>36653</v>
      </c>
      <c r="I101" s="1">
        <f t="shared" si="10"/>
        <v>2000</v>
      </c>
      <c r="J101" s="1">
        <f t="shared" si="11"/>
        <v>5</v>
      </c>
      <c r="K101" s="6">
        <f t="shared" si="12"/>
        <v>127</v>
      </c>
      <c r="L101" s="1" t="str">
        <f>VLOOKUP(J101,Months!$A$1:$C$12,3)</f>
        <v>Spring</v>
      </c>
      <c r="M101" s="1" t="str">
        <f t="shared" si="13"/>
        <v>Spring 2000</v>
      </c>
      <c r="N101" s="1">
        <f>VLOOKUP(J101,Months!$A$1:$D$12,4)</f>
        <v>0.25</v>
      </c>
      <c r="O101" s="1">
        <f t="shared" si="14"/>
        <v>2000.25</v>
      </c>
      <c r="P101" s="1">
        <f t="shared" si="18"/>
        <v>0</v>
      </c>
      <c r="Q101" s="1">
        <f t="shared" si="19"/>
        <v>13</v>
      </c>
      <c r="R101" s="96">
        <v>12</v>
      </c>
      <c r="S101" s="95" t="s">
        <v>3</v>
      </c>
      <c r="T101" s="94">
        <v>4</v>
      </c>
      <c r="U101" s="95" t="s">
        <v>97</v>
      </c>
      <c r="V101" s="94"/>
      <c r="W101" s="95"/>
      <c r="X101" s="121">
        <f t="shared" si="15"/>
        <v>40</v>
      </c>
      <c r="Y101" s="121">
        <f t="shared" si="16"/>
        <v>33.333333333333336</v>
      </c>
      <c r="Z101" s="121">
        <f t="shared" si="17"/>
        <v>36.666666666666671</v>
      </c>
    </row>
    <row r="102" spans="1:26" x14ac:dyDescent="0.2">
      <c r="A102" s="4">
        <v>33</v>
      </c>
      <c r="B102" s="1" t="s">
        <v>63</v>
      </c>
      <c r="C102" s="4" t="s">
        <v>64</v>
      </c>
      <c r="D102" s="4" t="s">
        <v>143</v>
      </c>
      <c r="E102" s="4">
        <v>5</v>
      </c>
      <c r="G102" s="1" t="s">
        <v>65</v>
      </c>
      <c r="H102" s="2">
        <v>36653</v>
      </c>
      <c r="I102" s="1">
        <f t="shared" si="10"/>
        <v>2000</v>
      </c>
      <c r="J102" s="1">
        <f t="shared" si="11"/>
        <v>5</v>
      </c>
      <c r="K102" s="6">
        <f t="shared" si="12"/>
        <v>127</v>
      </c>
      <c r="L102" s="1" t="str">
        <f>VLOOKUP(J102,Months!$A$1:$C$12,3)</f>
        <v>Spring</v>
      </c>
      <c r="M102" s="1" t="str">
        <f t="shared" si="13"/>
        <v>Spring 2000</v>
      </c>
      <c r="N102" s="1">
        <f>VLOOKUP(J102,Months!$A$1:$D$12,4)</f>
        <v>0.25</v>
      </c>
      <c r="O102" s="1">
        <f t="shared" si="14"/>
        <v>2000.25</v>
      </c>
      <c r="P102" s="1">
        <f t="shared" si="18"/>
        <v>0</v>
      </c>
      <c r="Q102" s="1">
        <f t="shared" si="19"/>
        <v>13</v>
      </c>
      <c r="R102" s="96">
        <v>12</v>
      </c>
      <c r="S102" s="95" t="s">
        <v>3</v>
      </c>
      <c r="T102" s="94">
        <v>4</v>
      </c>
      <c r="U102" s="95" t="s">
        <v>97</v>
      </c>
      <c r="V102" s="94"/>
      <c r="W102" s="95"/>
      <c r="X102" s="121">
        <f t="shared" si="15"/>
        <v>40</v>
      </c>
      <c r="Y102" s="121">
        <f t="shared" si="16"/>
        <v>33.333333333333336</v>
      </c>
      <c r="Z102" s="121">
        <f t="shared" si="17"/>
        <v>36.666666666666671</v>
      </c>
    </row>
    <row r="103" spans="1:26" x14ac:dyDescent="0.2">
      <c r="A103" s="4">
        <v>33</v>
      </c>
      <c r="B103" s="1" t="s">
        <v>63</v>
      </c>
      <c r="C103" s="4" t="s">
        <v>64</v>
      </c>
      <c r="D103" s="4" t="s">
        <v>143</v>
      </c>
      <c r="E103" s="4">
        <v>5</v>
      </c>
      <c r="G103" s="1" t="s">
        <v>65</v>
      </c>
      <c r="H103" s="2">
        <v>36656</v>
      </c>
      <c r="I103" s="1">
        <f t="shared" si="10"/>
        <v>2000</v>
      </c>
      <c r="J103" s="1">
        <f t="shared" si="11"/>
        <v>5</v>
      </c>
      <c r="K103" s="6">
        <f t="shared" si="12"/>
        <v>130</v>
      </c>
      <c r="L103" s="1" t="str">
        <f>VLOOKUP(J103,Months!$A$1:$C$12,3)</f>
        <v>Spring</v>
      </c>
      <c r="M103" s="1" t="str">
        <f t="shared" si="13"/>
        <v>Spring 2000</v>
      </c>
      <c r="N103" s="1">
        <f>VLOOKUP(J103,Months!$A$1:$D$12,4)</f>
        <v>0.25</v>
      </c>
      <c r="O103" s="1">
        <f t="shared" si="14"/>
        <v>2000.25</v>
      </c>
      <c r="P103" s="1">
        <f t="shared" si="18"/>
        <v>0</v>
      </c>
      <c r="Q103" s="1">
        <f t="shared" si="19"/>
        <v>13</v>
      </c>
      <c r="R103" s="96">
        <v>9</v>
      </c>
      <c r="S103" s="95" t="s">
        <v>3</v>
      </c>
      <c r="T103" s="94">
        <v>10</v>
      </c>
      <c r="U103" s="95" t="s">
        <v>96</v>
      </c>
      <c r="V103" s="94"/>
      <c r="W103" s="95"/>
      <c r="X103" s="121">
        <f t="shared" si="15"/>
        <v>30</v>
      </c>
      <c r="Y103" s="121">
        <f t="shared" si="16"/>
        <v>83.333333333333329</v>
      </c>
      <c r="Z103" s="121">
        <f t="shared" si="17"/>
        <v>56.666666666666664</v>
      </c>
    </row>
    <row r="104" spans="1:26" x14ac:dyDescent="0.2">
      <c r="A104" s="4">
        <v>24</v>
      </c>
      <c r="B104" s="1" t="s">
        <v>66</v>
      </c>
      <c r="C104" s="4" t="s">
        <v>69</v>
      </c>
      <c r="D104" s="4" t="s">
        <v>143</v>
      </c>
      <c r="E104" s="4">
        <v>7</v>
      </c>
      <c r="G104" s="1" t="s">
        <v>70</v>
      </c>
      <c r="H104" s="2">
        <v>36659</v>
      </c>
      <c r="I104" s="1">
        <f t="shared" si="10"/>
        <v>2000</v>
      </c>
      <c r="J104" s="1">
        <f t="shared" si="11"/>
        <v>5</v>
      </c>
      <c r="K104" s="6">
        <f t="shared" si="12"/>
        <v>133</v>
      </c>
      <c r="L104" s="1" t="str">
        <f>VLOOKUP(J104,Months!$A$1:$C$12,3)</f>
        <v>Spring</v>
      </c>
      <c r="M104" s="1" t="str">
        <f t="shared" si="13"/>
        <v>Spring 2000</v>
      </c>
      <c r="N104" s="1">
        <f>VLOOKUP(J104,Months!$A$1:$D$12,4)</f>
        <v>0.25</v>
      </c>
      <c r="O104" s="1">
        <f t="shared" si="14"/>
        <v>2000.25</v>
      </c>
      <c r="P104" s="1">
        <f t="shared" si="18"/>
        <v>0</v>
      </c>
      <c r="Q104" s="1">
        <f t="shared" si="19"/>
        <v>13</v>
      </c>
      <c r="R104" s="96">
        <v>3</v>
      </c>
      <c r="S104" s="95" t="s">
        <v>82</v>
      </c>
      <c r="T104" s="94">
        <v>3</v>
      </c>
      <c r="U104" s="95" t="s">
        <v>97</v>
      </c>
      <c r="V104" s="94"/>
      <c r="W104" s="95"/>
      <c r="X104" s="121">
        <f t="shared" si="15"/>
        <v>10</v>
      </c>
      <c r="Y104" s="121">
        <f t="shared" si="16"/>
        <v>25</v>
      </c>
      <c r="Z104" s="121">
        <f t="shared" si="17"/>
        <v>17.5</v>
      </c>
    </row>
    <row r="105" spans="1:26" x14ac:dyDescent="0.2">
      <c r="A105" s="4">
        <v>24</v>
      </c>
      <c r="B105" s="1" t="s">
        <v>129</v>
      </c>
      <c r="C105" s="4" t="s">
        <v>103</v>
      </c>
      <c r="D105" s="102" t="s">
        <v>143</v>
      </c>
      <c r="H105" s="2">
        <v>36659</v>
      </c>
      <c r="I105" s="1">
        <f t="shared" si="10"/>
        <v>2000</v>
      </c>
      <c r="J105" s="1">
        <f t="shared" si="11"/>
        <v>5</v>
      </c>
      <c r="K105" s="6">
        <f t="shared" si="12"/>
        <v>133</v>
      </c>
      <c r="L105" s="1" t="str">
        <f>VLOOKUP(J105,Months!$A$1:$C$12,3)</f>
        <v>Spring</v>
      </c>
      <c r="M105" s="1" t="str">
        <f t="shared" si="13"/>
        <v>Spring 2000</v>
      </c>
      <c r="N105" s="1">
        <f>VLOOKUP(J105,Months!$A$1:$D$12,4)</f>
        <v>0.25</v>
      </c>
      <c r="O105" s="1">
        <f t="shared" si="14"/>
        <v>2000.25</v>
      </c>
      <c r="P105" s="1">
        <f t="shared" si="18"/>
        <v>0</v>
      </c>
      <c r="Q105" s="1">
        <f t="shared" si="19"/>
        <v>13</v>
      </c>
      <c r="R105" s="96">
        <v>9</v>
      </c>
      <c r="S105" s="95" t="s">
        <v>3</v>
      </c>
      <c r="T105" s="94"/>
      <c r="U105" s="95"/>
      <c r="V105" s="94"/>
      <c r="W105" s="95"/>
      <c r="X105" s="121">
        <f t="shared" si="15"/>
        <v>30</v>
      </c>
      <c r="Z105" s="121">
        <f t="shared" si="17"/>
        <v>30</v>
      </c>
    </row>
    <row r="106" spans="1:26" x14ac:dyDescent="0.2">
      <c r="A106" s="4">
        <v>11</v>
      </c>
      <c r="B106" s="1" t="s">
        <v>71</v>
      </c>
      <c r="C106" s="4" t="s">
        <v>72</v>
      </c>
      <c r="D106" s="4" t="s">
        <v>143</v>
      </c>
      <c r="E106" s="4">
        <v>10</v>
      </c>
      <c r="G106" s="1" t="s">
        <v>73</v>
      </c>
      <c r="H106" s="2">
        <v>36662</v>
      </c>
      <c r="I106" s="1">
        <f t="shared" si="10"/>
        <v>2000</v>
      </c>
      <c r="J106" s="1">
        <f t="shared" si="11"/>
        <v>5</v>
      </c>
      <c r="K106" s="6">
        <f t="shared" si="12"/>
        <v>136</v>
      </c>
      <c r="L106" s="1" t="str">
        <f>VLOOKUP(J106,Months!$A$1:$C$12,3)</f>
        <v>Spring</v>
      </c>
      <c r="M106" s="1" t="str">
        <f t="shared" si="13"/>
        <v>Spring 2000</v>
      </c>
      <c r="N106" s="1">
        <f>VLOOKUP(J106,Months!$A$1:$D$12,4)</f>
        <v>0.25</v>
      </c>
      <c r="O106" s="1">
        <f t="shared" si="14"/>
        <v>2000.25</v>
      </c>
      <c r="P106" s="1">
        <f t="shared" si="18"/>
        <v>0</v>
      </c>
      <c r="Q106" s="1">
        <f t="shared" si="19"/>
        <v>13</v>
      </c>
      <c r="R106" s="96">
        <v>9</v>
      </c>
      <c r="S106" s="95" t="s">
        <v>3</v>
      </c>
      <c r="T106" s="94">
        <v>10</v>
      </c>
      <c r="U106" s="95" t="s">
        <v>96</v>
      </c>
      <c r="V106" s="94"/>
      <c r="W106" s="95"/>
      <c r="X106" s="121">
        <f t="shared" si="15"/>
        <v>30</v>
      </c>
      <c r="Y106" s="121">
        <f t="shared" si="16"/>
        <v>83.333333333333329</v>
      </c>
      <c r="Z106" s="121">
        <f t="shared" si="17"/>
        <v>56.666666666666664</v>
      </c>
    </row>
    <row r="107" spans="1:26" x14ac:dyDescent="0.2">
      <c r="A107" s="4">
        <v>1</v>
      </c>
      <c r="B107" s="1" t="s">
        <v>53</v>
      </c>
      <c r="C107" s="4" t="s">
        <v>59</v>
      </c>
      <c r="D107" s="4" t="s">
        <v>143</v>
      </c>
      <c r="E107" s="4">
        <v>3</v>
      </c>
      <c r="G107" s="1" t="s">
        <v>60</v>
      </c>
      <c r="H107" s="2">
        <v>36667</v>
      </c>
      <c r="I107" s="1">
        <f t="shared" si="10"/>
        <v>2000</v>
      </c>
      <c r="J107" s="1">
        <f t="shared" si="11"/>
        <v>5</v>
      </c>
      <c r="K107" s="6">
        <f t="shared" si="12"/>
        <v>141</v>
      </c>
      <c r="L107" s="1" t="str">
        <f>VLOOKUP(J107,Months!$A$1:$C$12,3)</f>
        <v>Spring</v>
      </c>
      <c r="M107" s="1" t="str">
        <f t="shared" si="13"/>
        <v>Spring 2000</v>
      </c>
      <c r="N107" s="1">
        <f>VLOOKUP(J107,Months!$A$1:$D$12,4)</f>
        <v>0.25</v>
      </c>
      <c r="O107" s="1">
        <f t="shared" si="14"/>
        <v>2000.25</v>
      </c>
      <c r="P107" s="1">
        <f t="shared" si="18"/>
        <v>0</v>
      </c>
      <c r="Q107" s="1">
        <f t="shared" si="19"/>
        <v>13</v>
      </c>
      <c r="R107" s="96">
        <v>12</v>
      </c>
      <c r="S107" s="95" t="s">
        <v>3</v>
      </c>
      <c r="T107" s="94">
        <v>10</v>
      </c>
      <c r="U107" s="95" t="s">
        <v>96</v>
      </c>
      <c r="V107" s="94"/>
      <c r="W107" s="95"/>
      <c r="X107" s="121">
        <f t="shared" si="15"/>
        <v>40</v>
      </c>
      <c r="Y107" s="121">
        <f t="shared" si="16"/>
        <v>83.333333333333329</v>
      </c>
      <c r="Z107" s="121">
        <f t="shared" si="17"/>
        <v>61.666666666666664</v>
      </c>
    </row>
    <row r="108" spans="1:26" x14ac:dyDescent="0.2">
      <c r="A108" s="4">
        <v>17</v>
      </c>
      <c r="B108" s="1" t="s">
        <v>128</v>
      </c>
      <c r="C108" s="4" t="s">
        <v>67</v>
      </c>
      <c r="D108" s="102" t="s">
        <v>143</v>
      </c>
      <c r="H108" s="2">
        <v>36670</v>
      </c>
      <c r="I108" s="1">
        <f t="shared" si="10"/>
        <v>2000</v>
      </c>
      <c r="J108" s="1">
        <f t="shared" si="11"/>
        <v>5</v>
      </c>
      <c r="K108" s="6">
        <f t="shared" si="12"/>
        <v>144</v>
      </c>
      <c r="L108" s="1" t="str">
        <f>VLOOKUP(J108,Months!$A$1:$C$12,3)</f>
        <v>Spring</v>
      </c>
      <c r="M108" s="1" t="str">
        <f t="shared" si="13"/>
        <v>Spring 2000</v>
      </c>
      <c r="N108" s="1">
        <f>VLOOKUP(J108,Months!$A$1:$D$12,4)</f>
        <v>0.25</v>
      </c>
      <c r="O108" s="1">
        <f t="shared" si="14"/>
        <v>2000.25</v>
      </c>
      <c r="P108" s="1">
        <f t="shared" si="18"/>
        <v>0</v>
      </c>
      <c r="Q108" s="1">
        <f t="shared" si="19"/>
        <v>13</v>
      </c>
      <c r="R108" s="96">
        <v>15</v>
      </c>
      <c r="S108" s="95" t="s">
        <v>3</v>
      </c>
      <c r="T108" s="94">
        <v>9</v>
      </c>
      <c r="U108" s="95" t="s">
        <v>96</v>
      </c>
      <c r="V108" s="94"/>
      <c r="W108" s="95"/>
      <c r="X108" s="121">
        <f t="shared" si="15"/>
        <v>50</v>
      </c>
      <c r="Y108" s="121">
        <f t="shared" si="16"/>
        <v>75</v>
      </c>
      <c r="Z108" s="121">
        <f t="shared" si="17"/>
        <v>62.5</v>
      </c>
    </row>
    <row r="109" spans="1:26" x14ac:dyDescent="0.2">
      <c r="A109" s="4">
        <v>3</v>
      </c>
      <c r="B109" s="1" t="s">
        <v>53</v>
      </c>
      <c r="C109" s="4" t="s">
        <v>74</v>
      </c>
      <c r="D109" s="4" t="s">
        <v>143</v>
      </c>
      <c r="E109" s="4">
        <v>11</v>
      </c>
      <c r="G109" s="1" t="s">
        <v>75</v>
      </c>
      <c r="H109" s="2">
        <v>36674</v>
      </c>
      <c r="I109" s="1">
        <f t="shared" si="10"/>
        <v>2000</v>
      </c>
      <c r="J109" s="1">
        <f t="shared" si="11"/>
        <v>5</v>
      </c>
      <c r="K109" s="6">
        <f t="shared" si="12"/>
        <v>148</v>
      </c>
      <c r="L109" s="1" t="str">
        <f>VLOOKUP(J109,Months!$A$1:$C$12,3)</f>
        <v>Spring</v>
      </c>
      <c r="M109" s="1" t="str">
        <f t="shared" si="13"/>
        <v>Spring 2000</v>
      </c>
      <c r="N109" s="1">
        <f>VLOOKUP(J109,Months!$A$1:$D$12,4)</f>
        <v>0.25</v>
      </c>
      <c r="O109" s="1">
        <f t="shared" si="14"/>
        <v>2000.25</v>
      </c>
      <c r="P109" s="1">
        <f t="shared" si="18"/>
        <v>0</v>
      </c>
      <c r="Q109" s="1">
        <f t="shared" si="19"/>
        <v>13</v>
      </c>
      <c r="R109" s="96">
        <v>12</v>
      </c>
      <c r="S109" s="95" t="s">
        <v>3</v>
      </c>
      <c r="T109" s="94">
        <v>6</v>
      </c>
      <c r="U109" s="95" t="s">
        <v>97</v>
      </c>
      <c r="V109" s="94"/>
      <c r="W109" s="95"/>
      <c r="X109" s="121">
        <f t="shared" si="15"/>
        <v>40</v>
      </c>
      <c r="Y109" s="121">
        <f t="shared" si="16"/>
        <v>50</v>
      </c>
      <c r="Z109" s="121">
        <f t="shared" si="17"/>
        <v>45</v>
      </c>
    </row>
    <row r="110" spans="1:26" x14ac:dyDescent="0.2">
      <c r="A110" s="4">
        <v>4</v>
      </c>
      <c r="B110" s="1" t="s">
        <v>53</v>
      </c>
      <c r="C110" s="4" t="s">
        <v>54</v>
      </c>
      <c r="D110" s="4" t="s">
        <v>143</v>
      </c>
      <c r="E110" s="4">
        <v>1</v>
      </c>
      <c r="G110" s="1" t="s">
        <v>55</v>
      </c>
      <c r="H110" s="2">
        <v>36676</v>
      </c>
      <c r="I110" s="1">
        <f t="shared" si="10"/>
        <v>2000</v>
      </c>
      <c r="J110" s="1">
        <f t="shared" si="11"/>
        <v>5</v>
      </c>
      <c r="K110" s="6">
        <f t="shared" si="12"/>
        <v>150</v>
      </c>
      <c r="L110" s="1" t="str">
        <f>VLOOKUP(J110,Months!$A$1:$C$12,3)</f>
        <v>Spring</v>
      </c>
      <c r="M110" s="1" t="str">
        <f t="shared" si="13"/>
        <v>Spring 2000</v>
      </c>
      <c r="N110" s="1">
        <f>VLOOKUP(J110,Months!$A$1:$D$12,4)</f>
        <v>0.25</v>
      </c>
      <c r="O110" s="1">
        <f t="shared" si="14"/>
        <v>2000.25</v>
      </c>
      <c r="P110" s="1">
        <f t="shared" si="18"/>
        <v>0</v>
      </c>
      <c r="Q110" s="1">
        <f t="shared" si="19"/>
        <v>13</v>
      </c>
      <c r="R110" s="96">
        <v>15</v>
      </c>
      <c r="S110" s="95" t="s">
        <v>3</v>
      </c>
      <c r="T110" s="94">
        <v>9</v>
      </c>
      <c r="U110" s="95" t="s">
        <v>96</v>
      </c>
      <c r="V110" s="94"/>
      <c r="W110" s="95"/>
      <c r="X110" s="121">
        <f t="shared" si="15"/>
        <v>50</v>
      </c>
      <c r="Y110" s="121">
        <f t="shared" si="16"/>
        <v>75</v>
      </c>
      <c r="Z110" s="121">
        <f t="shared" si="17"/>
        <v>62.5</v>
      </c>
    </row>
    <row r="111" spans="1:26" x14ac:dyDescent="0.2">
      <c r="A111" s="4">
        <v>55</v>
      </c>
      <c r="B111" s="2" t="s">
        <v>118</v>
      </c>
      <c r="C111" s="230" t="s">
        <v>103</v>
      </c>
      <c r="D111" s="230" t="s">
        <v>144</v>
      </c>
      <c r="E111" s="89">
        <v>3</v>
      </c>
      <c r="F111" s="2" t="s">
        <v>136</v>
      </c>
      <c r="G111" s="2"/>
      <c r="H111" s="2">
        <v>36678</v>
      </c>
      <c r="I111" s="1">
        <f t="shared" si="10"/>
        <v>2000</v>
      </c>
      <c r="J111" s="1">
        <f t="shared" si="11"/>
        <v>6</v>
      </c>
      <c r="K111" s="6">
        <f t="shared" si="12"/>
        <v>152</v>
      </c>
      <c r="L111" s="1" t="str">
        <f>VLOOKUP(J111,Months!$A$1:$C$12,3)</f>
        <v>Summer</v>
      </c>
      <c r="M111" s="1" t="str">
        <f t="shared" si="13"/>
        <v>Summer 2000</v>
      </c>
      <c r="N111" s="1">
        <f>VLOOKUP(J111,Months!$A$1:$D$12,4)</f>
        <v>0.5</v>
      </c>
      <c r="O111" s="1">
        <f t="shared" si="14"/>
        <v>2000.5</v>
      </c>
      <c r="P111" s="1">
        <f t="shared" si="18"/>
        <v>1</v>
      </c>
      <c r="Q111" s="1">
        <f t="shared" si="19"/>
        <v>14</v>
      </c>
      <c r="R111" s="96">
        <v>20</v>
      </c>
      <c r="S111" s="95" t="s">
        <v>9</v>
      </c>
      <c r="T111" s="94"/>
      <c r="U111" s="95"/>
      <c r="V111" s="94"/>
      <c r="W111" s="95"/>
      <c r="X111" s="121">
        <f t="shared" si="15"/>
        <v>66.666666666666671</v>
      </c>
      <c r="Z111" s="121">
        <f t="shared" si="17"/>
        <v>66.666666666666671</v>
      </c>
    </row>
    <row r="112" spans="1:26" x14ac:dyDescent="0.2">
      <c r="A112" s="4">
        <v>56</v>
      </c>
      <c r="B112" s="2" t="s">
        <v>119</v>
      </c>
      <c r="C112" s="230" t="s">
        <v>98</v>
      </c>
      <c r="D112" s="230" t="s">
        <v>144</v>
      </c>
      <c r="E112" s="89">
        <v>4</v>
      </c>
      <c r="F112" s="2" t="s">
        <v>137</v>
      </c>
      <c r="G112" s="2"/>
      <c r="H112" s="2">
        <v>36678</v>
      </c>
      <c r="I112" s="1">
        <f t="shared" si="10"/>
        <v>2000</v>
      </c>
      <c r="J112" s="1">
        <f t="shared" si="11"/>
        <v>6</v>
      </c>
      <c r="K112" s="6">
        <f t="shared" si="12"/>
        <v>152</v>
      </c>
      <c r="L112" s="1" t="str">
        <f>VLOOKUP(J112,Months!$A$1:$C$12,3)</f>
        <v>Summer</v>
      </c>
      <c r="M112" s="1" t="str">
        <f t="shared" si="13"/>
        <v>Summer 2000</v>
      </c>
      <c r="N112" s="1">
        <f>VLOOKUP(J112,Months!$A$1:$D$12,4)</f>
        <v>0.5</v>
      </c>
      <c r="O112" s="1">
        <f t="shared" si="14"/>
        <v>2000.5</v>
      </c>
      <c r="P112" s="1">
        <f t="shared" si="18"/>
        <v>0</v>
      </c>
      <c r="Q112" s="1">
        <f t="shared" si="19"/>
        <v>14</v>
      </c>
      <c r="R112" s="96">
        <v>24</v>
      </c>
      <c r="S112" s="95" t="s">
        <v>45</v>
      </c>
      <c r="T112" s="94"/>
      <c r="U112" s="95"/>
      <c r="V112" s="94"/>
      <c r="W112" s="95"/>
      <c r="X112" s="121">
        <f t="shared" si="15"/>
        <v>80</v>
      </c>
      <c r="Z112" s="121">
        <f t="shared" si="17"/>
        <v>80</v>
      </c>
    </row>
    <row r="113" spans="1:26" x14ac:dyDescent="0.2">
      <c r="A113" s="4">
        <v>57</v>
      </c>
      <c r="B113" s="2" t="s">
        <v>120</v>
      </c>
      <c r="C113" s="230" t="s">
        <v>103</v>
      </c>
      <c r="D113" s="230" t="s">
        <v>144</v>
      </c>
      <c r="E113" s="89">
        <v>5</v>
      </c>
      <c r="F113" s="2" t="s">
        <v>138</v>
      </c>
      <c r="G113" s="2"/>
      <c r="H113" s="2">
        <v>36678</v>
      </c>
      <c r="I113" s="1">
        <f t="shared" si="10"/>
        <v>2000</v>
      </c>
      <c r="J113" s="1">
        <f t="shared" si="11"/>
        <v>6</v>
      </c>
      <c r="K113" s="6">
        <f t="shared" si="12"/>
        <v>152</v>
      </c>
      <c r="L113" s="1" t="str">
        <f>VLOOKUP(J113,Months!$A$1:$C$12,3)</f>
        <v>Summer</v>
      </c>
      <c r="M113" s="1" t="str">
        <f t="shared" si="13"/>
        <v>Summer 2000</v>
      </c>
      <c r="N113" s="1">
        <f>VLOOKUP(J113,Months!$A$1:$D$12,4)</f>
        <v>0.5</v>
      </c>
      <c r="O113" s="1">
        <f t="shared" si="14"/>
        <v>2000.5</v>
      </c>
      <c r="P113" s="1">
        <f t="shared" si="18"/>
        <v>0</v>
      </c>
      <c r="Q113" s="1">
        <f t="shared" si="19"/>
        <v>14</v>
      </c>
      <c r="R113" s="96">
        <v>20</v>
      </c>
      <c r="S113" s="95" t="s">
        <v>9</v>
      </c>
      <c r="T113" s="94"/>
      <c r="U113" s="95"/>
      <c r="V113" s="94"/>
      <c r="W113" s="95"/>
      <c r="X113" s="121">
        <f t="shared" si="15"/>
        <v>66.666666666666671</v>
      </c>
      <c r="Z113" s="121">
        <f t="shared" si="17"/>
        <v>66.666666666666671</v>
      </c>
    </row>
    <row r="114" spans="1:26" x14ac:dyDescent="0.2">
      <c r="A114" s="4">
        <v>58</v>
      </c>
      <c r="B114" s="2" t="s">
        <v>123</v>
      </c>
      <c r="C114" s="230" t="s">
        <v>67</v>
      </c>
      <c r="D114" s="230" t="s">
        <v>144</v>
      </c>
      <c r="E114" s="89">
        <v>6</v>
      </c>
      <c r="F114" s="2" t="s">
        <v>139</v>
      </c>
      <c r="G114" s="2"/>
      <c r="H114" s="2">
        <v>36678</v>
      </c>
      <c r="I114" s="1">
        <f t="shared" si="10"/>
        <v>2000</v>
      </c>
      <c r="J114" s="1">
        <f t="shared" si="11"/>
        <v>6</v>
      </c>
      <c r="K114" s="6">
        <f t="shared" si="12"/>
        <v>152</v>
      </c>
      <c r="L114" s="1" t="str">
        <f>VLOOKUP(J114,Months!$A$1:$C$12,3)</f>
        <v>Summer</v>
      </c>
      <c r="M114" s="1" t="str">
        <f t="shared" si="13"/>
        <v>Summer 2000</v>
      </c>
      <c r="N114" s="1">
        <f>VLOOKUP(J114,Months!$A$1:$D$12,4)</f>
        <v>0.5</v>
      </c>
      <c r="O114" s="1">
        <f t="shared" si="14"/>
        <v>2000.5</v>
      </c>
      <c r="P114" s="1">
        <f t="shared" si="18"/>
        <v>0</v>
      </c>
      <c r="Q114" s="1">
        <f t="shared" si="19"/>
        <v>14</v>
      </c>
      <c r="R114" s="96">
        <v>24</v>
      </c>
      <c r="S114" s="95" t="s">
        <v>45</v>
      </c>
      <c r="T114" s="94"/>
      <c r="U114" s="95"/>
      <c r="V114" s="94"/>
      <c r="W114" s="95"/>
      <c r="X114" s="121">
        <f t="shared" si="15"/>
        <v>80</v>
      </c>
      <c r="Z114" s="121">
        <f t="shared" si="17"/>
        <v>80</v>
      </c>
    </row>
    <row r="115" spans="1:26" x14ac:dyDescent="0.2">
      <c r="A115" s="4">
        <v>59</v>
      </c>
      <c r="B115" s="2" t="s">
        <v>125</v>
      </c>
      <c r="C115" s="230" t="s">
        <v>103</v>
      </c>
      <c r="D115" s="230" t="s">
        <v>144</v>
      </c>
      <c r="E115" s="89">
        <v>8</v>
      </c>
      <c r="F115" s="2" t="s">
        <v>140</v>
      </c>
      <c r="G115" s="2"/>
      <c r="H115" s="2">
        <v>36678</v>
      </c>
      <c r="I115" s="1">
        <f t="shared" si="10"/>
        <v>2000</v>
      </c>
      <c r="J115" s="1">
        <f t="shared" si="11"/>
        <v>6</v>
      </c>
      <c r="K115" s="6">
        <f t="shared" si="12"/>
        <v>152</v>
      </c>
      <c r="L115" s="1" t="str">
        <f>VLOOKUP(J115,Months!$A$1:$C$12,3)</f>
        <v>Summer</v>
      </c>
      <c r="M115" s="1" t="str">
        <f t="shared" si="13"/>
        <v>Summer 2000</v>
      </c>
      <c r="N115" s="1">
        <f>VLOOKUP(J115,Months!$A$1:$D$12,4)</f>
        <v>0.5</v>
      </c>
      <c r="O115" s="1">
        <f t="shared" si="14"/>
        <v>2000.5</v>
      </c>
      <c r="P115" s="1">
        <f t="shared" si="18"/>
        <v>0</v>
      </c>
      <c r="Q115" s="1">
        <f t="shared" si="19"/>
        <v>14</v>
      </c>
      <c r="R115" s="96">
        <v>20</v>
      </c>
      <c r="S115" s="95" t="s">
        <v>9</v>
      </c>
      <c r="T115" s="94"/>
      <c r="U115" s="95"/>
      <c r="V115" s="94"/>
      <c r="W115" s="95"/>
      <c r="X115" s="121">
        <f t="shared" si="15"/>
        <v>66.666666666666671</v>
      </c>
      <c r="Z115" s="121">
        <f t="shared" si="17"/>
        <v>66.666666666666671</v>
      </c>
    </row>
    <row r="116" spans="1:26" x14ac:dyDescent="0.2">
      <c r="A116" s="4">
        <v>16</v>
      </c>
      <c r="D116" s="4" t="s">
        <v>143</v>
      </c>
      <c r="E116" s="4">
        <v>12</v>
      </c>
      <c r="G116" s="1" t="s">
        <v>44</v>
      </c>
      <c r="H116" s="2">
        <v>36692</v>
      </c>
      <c r="I116" s="1">
        <f t="shared" si="10"/>
        <v>2000</v>
      </c>
      <c r="J116" s="1">
        <f t="shared" si="11"/>
        <v>6</v>
      </c>
      <c r="K116" s="6">
        <f t="shared" si="12"/>
        <v>166</v>
      </c>
      <c r="L116" s="1" t="str">
        <f>VLOOKUP(J116,Months!$A$1:$C$12,3)</f>
        <v>Summer</v>
      </c>
      <c r="M116" s="1" t="str">
        <f t="shared" si="13"/>
        <v>Summer 2000</v>
      </c>
      <c r="N116" s="1">
        <f>VLOOKUP(J116,Months!$A$1:$D$12,4)</f>
        <v>0.5</v>
      </c>
      <c r="O116" s="1">
        <f t="shared" si="14"/>
        <v>2000.5</v>
      </c>
      <c r="P116" s="1">
        <f t="shared" si="18"/>
        <v>0</v>
      </c>
      <c r="Q116" s="1">
        <f t="shared" si="19"/>
        <v>14</v>
      </c>
      <c r="R116" s="96">
        <v>23</v>
      </c>
      <c r="S116" s="95" t="s">
        <v>45</v>
      </c>
      <c r="T116" s="94"/>
      <c r="U116" s="95"/>
      <c r="V116" s="94"/>
      <c r="W116" s="95"/>
      <c r="X116" s="121">
        <f t="shared" si="15"/>
        <v>76.666666666666671</v>
      </c>
      <c r="Z116" s="121">
        <f t="shared" si="17"/>
        <v>76.666666666666671</v>
      </c>
    </row>
    <row r="117" spans="1:26" x14ac:dyDescent="0.2">
      <c r="A117" s="4">
        <v>27</v>
      </c>
      <c r="D117" s="4" t="s">
        <v>143</v>
      </c>
      <c r="E117" s="4">
        <v>13</v>
      </c>
      <c r="F117" s="1" t="s">
        <v>46</v>
      </c>
      <c r="H117" s="2">
        <v>36692</v>
      </c>
      <c r="I117" s="1">
        <f t="shared" si="10"/>
        <v>2000</v>
      </c>
      <c r="J117" s="1">
        <f t="shared" si="11"/>
        <v>6</v>
      </c>
      <c r="K117" s="6">
        <f t="shared" si="12"/>
        <v>166</v>
      </c>
      <c r="L117" s="1" t="str">
        <f>VLOOKUP(J117,Months!$A$1:$C$12,3)</f>
        <v>Summer</v>
      </c>
      <c r="M117" s="1" t="str">
        <f t="shared" si="13"/>
        <v>Summer 2000</v>
      </c>
      <c r="N117" s="1">
        <f>VLOOKUP(J117,Months!$A$1:$D$12,4)</f>
        <v>0.5</v>
      </c>
      <c r="O117" s="1">
        <f t="shared" si="14"/>
        <v>2000.5</v>
      </c>
      <c r="P117" s="1">
        <f t="shared" si="18"/>
        <v>0</v>
      </c>
      <c r="Q117" s="1">
        <f t="shared" si="19"/>
        <v>14</v>
      </c>
      <c r="R117" s="96">
        <v>23</v>
      </c>
      <c r="S117" s="95" t="s">
        <v>45</v>
      </c>
      <c r="T117" s="94"/>
      <c r="U117" s="95"/>
      <c r="V117" s="94"/>
      <c r="W117" s="95"/>
      <c r="X117" s="121">
        <f t="shared" si="15"/>
        <v>76.666666666666671</v>
      </c>
      <c r="Z117" s="121">
        <f t="shared" si="17"/>
        <v>76.666666666666671</v>
      </c>
    </row>
    <row r="118" spans="1:26" x14ac:dyDescent="0.2">
      <c r="A118" s="4">
        <v>27</v>
      </c>
      <c r="B118" s="1" t="s">
        <v>79</v>
      </c>
      <c r="C118" s="4" t="s">
        <v>80</v>
      </c>
      <c r="D118" s="4" t="s">
        <v>143</v>
      </c>
      <c r="E118" s="4">
        <v>13</v>
      </c>
      <c r="G118" s="1" t="s">
        <v>81</v>
      </c>
      <c r="H118" s="2">
        <v>36715</v>
      </c>
      <c r="I118" s="1">
        <f t="shared" si="10"/>
        <v>2000</v>
      </c>
      <c r="J118" s="1">
        <f t="shared" si="11"/>
        <v>7</v>
      </c>
      <c r="K118" s="6">
        <f t="shared" si="12"/>
        <v>189</v>
      </c>
      <c r="L118" s="1" t="str">
        <f>VLOOKUP(J118,Months!$A$1:$C$12,3)</f>
        <v>Summer</v>
      </c>
      <c r="M118" s="1" t="str">
        <f t="shared" si="13"/>
        <v>Summer 2000</v>
      </c>
      <c r="N118" s="1">
        <f>VLOOKUP(J118,Months!$A$1:$D$12,4)</f>
        <v>0.5</v>
      </c>
      <c r="O118" s="1">
        <f t="shared" si="14"/>
        <v>2000.5</v>
      </c>
      <c r="P118" s="1">
        <f t="shared" si="18"/>
        <v>0</v>
      </c>
      <c r="Q118" s="1">
        <f t="shared" si="19"/>
        <v>14</v>
      </c>
      <c r="R118" s="96">
        <v>12</v>
      </c>
      <c r="S118" s="95" t="s">
        <v>3</v>
      </c>
      <c r="T118" s="94">
        <v>5</v>
      </c>
      <c r="U118" s="95" t="s">
        <v>97</v>
      </c>
      <c r="V118" s="94"/>
      <c r="W118" s="95"/>
      <c r="X118" s="121">
        <f t="shared" si="15"/>
        <v>40</v>
      </c>
      <c r="Y118" s="121">
        <f t="shared" si="16"/>
        <v>41.666666666666664</v>
      </c>
      <c r="Z118" s="121">
        <f t="shared" si="17"/>
        <v>40.833333333333329</v>
      </c>
    </row>
    <row r="119" spans="1:26" x14ac:dyDescent="0.2">
      <c r="A119" s="4">
        <v>1</v>
      </c>
      <c r="B119" s="1" t="s">
        <v>53</v>
      </c>
      <c r="C119" s="4" t="s">
        <v>59</v>
      </c>
      <c r="D119" s="4" t="s">
        <v>143</v>
      </c>
      <c r="E119" s="4">
        <v>3</v>
      </c>
      <c r="G119" s="1" t="s">
        <v>60</v>
      </c>
      <c r="H119" s="2">
        <v>36723</v>
      </c>
      <c r="I119" s="1">
        <f t="shared" si="10"/>
        <v>2000</v>
      </c>
      <c r="J119" s="1">
        <f t="shared" si="11"/>
        <v>7</v>
      </c>
      <c r="K119" s="6">
        <f t="shared" si="12"/>
        <v>197</v>
      </c>
      <c r="L119" s="1" t="str">
        <f>VLOOKUP(J119,Months!$A$1:$C$12,3)</f>
        <v>Summer</v>
      </c>
      <c r="M119" s="1" t="str">
        <f t="shared" si="13"/>
        <v>Summer 2000</v>
      </c>
      <c r="N119" s="1">
        <f>VLOOKUP(J119,Months!$A$1:$D$12,4)</f>
        <v>0.5</v>
      </c>
      <c r="O119" s="1">
        <f t="shared" si="14"/>
        <v>2000.5</v>
      </c>
      <c r="P119" s="1">
        <f t="shared" si="18"/>
        <v>0</v>
      </c>
      <c r="Q119" s="1">
        <f t="shared" si="19"/>
        <v>14</v>
      </c>
      <c r="R119" s="96">
        <v>9</v>
      </c>
      <c r="S119" s="95" t="s">
        <v>3</v>
      </c>
      <c r="T119" s="94">
        <v>8</v>
      </c>
      <c r="U119" s="95" t="s">
        <v>96</v>
      </c>
      <c r="V119" s="94"/>
      <c r="W119" s="95"/>
      <c r="X119" s="121">
        <f t="shared" si="15"/>
        <v>30</v>
      </c>
      <c r="Y119" s="121">
        <f t="shared" si="16"/>
        <v>66.666666666666671</v>
      </c>
      <c r="Z119" s="121">
        <f t="shared" si="17"/>
        <v>48.333333333333336</v>
      </c>
    </row>
    <row r="120" spans="1:26" x14ac:dyDescent="0.2">
      <c r="A120" s="4">
        <v>11</v>
      </c>
      <c r="B120" s="1" t="s">
        <v>71</v>
      </c>
      <c r="C120" s="4" t="s">
        <v>72</v>
      </c>
      <c r="D120" s="4" t="s">
        <v>143</v>
      </c>
      <c r="E120" s="4">
        <v>10</v>
      </c>
      <c r="G120" s="1" t="s">
        <v>73</v>
      </c>
      <c r="H120" s="2">
        <v>36723</v>
      </c>
      <c r="I120" s="1">
        <f t="shared" si="10"/>
        <v>2000</v>
      </c>
      <c r="J120" s="1">
        <f t="shared" si="11"/>
        <v>7</v>
      </c>
      <c r="K120" s="6">
        <f t="shared" si="12"/>
        <v>197</v>
      </c>
      <c r="L120" s="1" t="str">
        <f>VLOOKUP(J120,Months!$A$1:$C$12,3)</f>
        <v>Summer</v>
      </c>
      <c r="M120" s="1" t="str">
        <f t="shared" si="13"/>
        <v>Summer 2000</v>
      </c>
      <c r="N120" s="1">
        <f>VLOOKUP(J120,Months!$A$1:$D$12,4)</f>
        <v>0.5</v>
      </c>
      <c r="O120" s="1">
        <f t="shared" si="14"/>
        <v>2000.5</v>
      </c>
      <c r="P120" s="1">
        <f t="shared" si="18"/>
        <v>0</v>
      </c>
      <c r="Q120" s="1">
        <f t="shared" si="19"/>
        <v>14</v>
      </c>
      <c r="R120" s="96">
        <v>12</v>
      </c>
      <c r="S120" s="95" t="s">
        <v>3</v>
      </c>
      <c r="T120" s="94">
        <v>9</v>
      </c>
      <c r="U120" s="95" t="s">
        <v>96</v>
      </c>
      <c r="V120" s="94"/>
      <c r="W120" s="95"/>
      <c r="X120" s="121">
        <f t="shared" si="15"/>
        <v>40</v>
      </c>
      <c r="Y120" s="121">
        <f t="shared" si="16"/>
        <v>75</v>
      </c>
      <c r="Z120" s="121">
        <f t="shared" si="17"/>
        <v>57.5</v>
      </c>
    </row>
    <row r="121" spans="1:26" x14ac:dyDescent="0.2">
      <c r="A121" s="4">
        <v>24</v>
      </c>
      <c r="B121" s="1" t="s">
        <v>66</v>
      </c>
      <c r="C121" s="4" t="s">
        <v>69</v>
      </c>
      <c r="D121" s="4" t="s">
        <v>143</v>
      </c>
      <c r="E121" s="4">
        <v>7</v>
      </c>
      <c r="G121" s="1" t="s">
        <v>70</v>
      </c>
      <c r="H121" s="2">
        <v>36729</v>
      </c>
      <c r="I121" s="1">
        <f t="shared" si="10"/>
        <v>2000</v>
      </c>
      <c r="J121" s="1">
        <f t="shared" si="11"/>
        <v>7</v>
      </c>
      <c r="K121" s="6">
        <f t="shared" si="12"/>
        <v>203</v>
      </c>
      <c r="L121" s="1" t="str">
        <f>VLOOKUP(J121,Months!$A$1:$C$12,3)</f>
        <v>Summer</v>
      </c>
      <c r="M121" s="1" t="str">
        <f t="shared" si="13"/>
        <v>Summer 2000</v>
      </c>
      <c r="N121" s="1">
        <f>VLOOKUP(J121,Months!$A$1:$D$12,4)</f>
        <v>0.5</v>
      </c>
      <c r="O121" s="1">
        <f t="shared" si="14"/>
        <v>2000.5</v>
      </c>
      <c r="P121" s="1">
        <f t="shared" si="18"/>
        <v>0</v>
      </c>
      <c r="Q121" s="1">
        <f t="shared" si="19"/>
        <v>14</v>
      </c>
      <c r="R121" s="96">
        <v>3</v>
      </c>
      <c r="S121" s="95" t="s">
        <v>82</v>
      </c>
      <c r="T121" s="94">
        <v>5</v>
      </c>
      <c r="U121" s="95" t="s">
        <v>97</v>
      </c>
      <c r="V121" s="94"/>
      <c r="W121" s="95"/>
      <c r="X121" s="121">
        <f t="shared" si="15"/>
        <v>10</v>
      </c>
      <c r="Y121" s="121">
        <f t="shared" si="16"/>
        <v>41.666666666666664</v>
      </c>
      <c r="Z121" s="121">
        <f t="shared" si="17"/>
        <v>25.833333333333332</v>
      </c>
    </row>
    <row r="122" spans="1:26" x14ac:dyDescent="0.2">
      <c r="A122" s="4">
        <v>24</v>
      </c>
      <c r="B122" s="1" t="s">
        <v>129</v>
      </c>
      <c r="C122" s="4" t="s">
        <v>103</v>
      </c>
      <c r="D122" s="102" t="s">
        <v>143</v>
      </c>
      <c r="H122" s="2">
        <v>36729</v>
      </c>
      <c r="I122" s="1">
        <f t="shared" si="10"/>
        <v>2000</v>
      </c>
      <c r="J122" s="1">
        <f t="shared" si="11"/>
        <v>7</v>
      </c>
      <c r="K122" s="6">
        <f t="shared" si="12"/>
        <v>203</v>
      </c>
      <c r="L122" s="1" t="str">
        <f>VLOOKUP(J122,Months!$A$1:$C$12,3)</f>
        <v>Summer</v>
      </c>
      <c r="M122" s="1" t="str">
        <f t="shared" si="13"/>
        <v>Summer 2000</v>
      </c>
      <c r="N122" s="1">
        <f>VLOOKUP(J122,Months!$A$1:$D$12,4)</f>
        <v>0.5</v>
      </c>
      <c r="O122" s="1">
        <f t="shared" si="14"/>
        <v>2000.5</v>
      </c>
      <c r="P122" s="1">
        <f t="shared" si="18"/>
        <v>0</v>
      </c>
      <c r="Q122" s="1">
        <f t="shared" si="19"/>
        <v>14</v>
      </c>
      <c r="R122" s="96">
        <v>6</v>
      </c>
      <c r="S122" s="95" t="s">
        <v>5</v>
      </c>
      <c r="T122" s="94"/>
      <c r="U122" s="95"/>
      <c r="V122" s="94"/>
      <c r="W122" s="95"/>
      <c r="X122" s="121">
        <f t="shared" si="15"/>
        <v>20</v>
      </c>
      <c r="Z122" s="121">
        <f t="shared" si="17"/>
        <v>20</v>
      </c>
    </row>
    <row r="123" spans="1:26" x14ac:dyDescent="0.2">
      <c r="A123" s="4">
        <v>17</v>
      </c>
      <c r="B123" s="1" t="s">
        <v>135</v>
      </c>
      <c r="C123" s="4" t="s">
        <v>133</v>
      </c>
      <c r="D123" s="4" t="s">
        <v>135</v>
      </c>
      <c r="E123" s="4">
        <v>3</v>
      </c>
      <c r="F123" s="1" t="s">
        <v>135</v>
      </c>
      <c r="H123" s="2">
        <v>36733</v>
      </c>
      <c r="I123" s="1">
        <f t="shared" si="10"/>
        <v>2000</v>
      </c>
      <c r="J123" s="1">
        <f t="shared" si="11"/>
        <v>7</v>
      </c>
      <c r="K123" s="6">
        <f t="shared" si="12"/>
        <v>207</v>
      </c>
      <c r="L123" s="1" t="str">
        <f>VLOOKUP(J123,Months!$A$1:$C$12,3)</f>
        <v>Summer</v>
      </c>
      <c r="M123" s="1" t="str">
        <f t="shared" si="13"/>
        <v>Summer 2000</v>
      </c>
      <c r="N123" s="1">
        <f>VLOOKUP(J123,Months!$A$1:$D$12,4)</f>
        <v>0.5</v>
      </c>
      <c r="O123" s="1">
        <f t="shared" si="14"/>
        <v>2000.5</v>
      </c>
      <c r="P123" s="1">
        <f t="shared" si="18"/>
        <v>0</v>
      </c>
      <c r="Q123" s="1">
        <f t="shared" si="19"/>
        <v>14</v>
      </c>
      <c r="R123" s="96">
        <v>23</v>
      </c>
      <c r="S123" s="95" t="s">
        <v>45</v>
      </c>
      <c r="T123" s="94"/>
      <c r="U123" s="95"/>
      <c r="V123" s="94"/>
      <c r="W123" s="95"/>
      <c r="X123" s="121">
        <f t="shared" si="15"/>
        <v>76.666666666666671</v>
      </c>
      <c r="Z123" s="121">
        <f t="shared" si="17"/>
        <v>76.666666666666671</v>
      </c>
    </row>
    <row r="124" spans="1:26" x14ac:dyDescent="0.2">
      <c r="A124" s="4">
        <v>19</v>
      </c>
      <c r="B124" s="1" t="s">
        <v>135</v>
      </c>
      <c r="C124" s="4" t="s">
        <v>132</v>
      </c>
      <c r="D124" s="4" t="s">
        <v>135</v>
      </c>
      <c r="E124" s="4">
        <v>2</v>
      </c>
      <c r="F124" s="1" t="s">
        <v>135</v>
      </c>
      <c r="H124" s="2">
        <v>36733</v>
      </c>
      <c r="I124" s="1">
        <f t="shared" si="10"/>
        <v>2000</v>
      </c>
      <c r="J124" s="1">
        <f t="shared" si="11"/>
        <v>7</v>
      </c>
      <c r="K124" s="6">
        <f t="shared" si="12"/>
        <v>207</v>
      </c>
      <c r="L124" s="1" t="str">
        <f>VLOOKUP(J124,Months!$A$1:$C$12,3)</f>
        <v>Summer</v>
      </c>
      <c r="M124" s="1" t="str">
        <f t="shared" si="13"/>
        <v>Summer 2000</v>
      </c>
      <c r="N124" s="1">
        <f>VLOOKUP(J124,Months!$A$1:$D$12,4)</f>
        <v>0.5</v>
      </c>
      <c r="O124" s="1">
        <f t="shared" si="14"/>
        <v>2000.5</v>
      </c>
      <c r="P124" s="1">
        <f t="shared" si="18"/>
        <v>0</v>
      </c>
      <c r="Q124" s="1">
        <f t="shared" si="19"/>
        <v>14</v>
      </c>
      <c r="R124" s="96">
        <v>24</v>
      </c>
      <c r="S124" s="95" t="s">
        <v>45</v>
      </c>
      <c r="T124" s="94"/>
      <c r="U124" s="95"/>
      <c r="V124" s="94"/>
      <c r="W124" s="95"/>
      <c r="X124" s="121">
        <f t="shared" si="15"/>
        <v>80</v>
      </c>
      <c r="Z124" s="121">
        <f t="shared" si="17"/>
        <v>80</v>
      </c>
    </row>
    <row r="125" spans="1:26" x14ac:dyDescent="0.2">
      <c r="A125" s="4">
        <v>21</v>
      </c>
      <c r="B125" s="1" t="s">
        <v>135</v>
      </c>
      <c r="C125" s="4" t="s">
        <v>122</v>
      </c>
      <c r="D125" s="4" t="s">
        <v>135</v>
      </c>
      <c r="E125" s="4">
        <v>4</v>
      </c>
      <c r="F125" s="1" t="s">
        <v>135</v>
      </c>
      <c r="H125" s="2">
        <v>36733</v>
      </c>
      <c r="I125" s="1">
        <f t="shared" si="10"/>
        <v>2000</v>
      </c>
      <c r="J125" s="1">
        <f t="shared" si="11"/>
        <v>7</v>
      </c>
      <c r="K125" s="6">
        <f t="shared" si="12"/>
        <v>207</v>
      </c>
      <c r="L125" s="1" t="str">
        <f>VLOOKUP(J125,Months!$A$1:$C$12,3)</f>
        <v>Summer</v>
      </c>
      <c r="M125" s="1" t="str">
        <f t="shared" si="13"/>
        <v>Summer 2000</v>
      </c>
      <c r="N125" s="1">
        <f>VLOOKUP(J125,Months!$A$1:$D$12,4)</f>
        <v>0.5</v>
      </c>
      <c r="O125" s="1">
        <f t="shared" si="14"/>
        <v>2000.5</v>
      </c>
      <c r="P125" s="1">
        <f t="shared" si="18"/>
        <v>0</v>
      </c>
      <c r="Q125" s="1">
        <f t="shared" si="19"/>
        <v>14</v>
      </c>
      <c r="R125" s="96">
        <v>23</v>
      </c>
      <c r="S125" s="95" t="s">
        <v>45</v>
      </c>
      <c r="T125" s="94"/>
      <c r="U125" s="95"/>
      <c r="V125" s="94"/>
      <c r="W125" s="95"/>
      <c r="X125" s="121">
        <f t="shared" si="15"/>
        <v>76.666666666666671</v>
      </c>
      <c r="Z125" s="121">
        <f t="shared" si="17"/>
        <v>76.666666666666671</v>
      </c>
    </row>
    <row r="126" spans="1:26" x14ac:dyDescent="0.2">
      <c r="A126" s="4">
        <v>22</v>
      </c>
      <c r="B126" s="1" t="s">
        <v>135</v>
      </c>
      <c r="C126" s="4" t="s">
        <v>127</v>
      </c>
      <c r="D126" s="4" t="s">
        <v>135</v>
      </c>
      <c r="E126" s="4">
        <v>5</v>
      </c>
      <c r="F126" s="1" t="s">
        <v>135</v>
      </c>
      <c r="H126" s="2">
        <v>36733</v>
      </c>
      <c r="I126" s="1">
        <f t="shared" si="10"/>
        <v>2000</v>
      </c>
      <c r="J126" s="1">
        <f t="shared" si="11"/>
        <v>7</v>
      </c>
      <c r="K126" s="6">
        <f t="shared" si="12"/>
        <v>207</v>
      </c>
      <c r="L126" s="1" t="str">
        <f>VLOOKUP(J126,Months!$A$1:$C$12,3)</f>
        <v>Summer</v>
      </c>
      <c r="M126" s="1" t="str">
        <f t="shared" si="13"/>
        <v>Summer 2000</v>
      </c>
      <c r="N126" s="1">
        <f>VLOOKUP(J126,Months!$A$1:$D$12,4)</f>
        <v>0.5</v>
      </c>
      <c r="O126" s="1">
        <f t="shared" si="14"/>
        <v>2000.5</v>
      </c>
      <c r="P126" s="1">
        <f t="shared" si="18"/>
        <v>0</v>
      </c>
      <c r="Q126" s="1">
        <f t="shared" si="19"/>
        <v>14</v>
      </c>
      <c r="R126" s="96">
        <v>16</v>
      </c>
      <c r="S126" s="95" t="s">
        <v>3</v>
      </c>
      <c r="T126" s="94"/>
      <c r="U126" s="95"/>
      <c r="V126" s="94"/>
      <c r="W126" s="95"/>
      <c r="X126" s="121">
        <f t="shared" si="15"/>
        <v>53.333333333333336</v>
      </c>
      <c r="Z126" s="121">
        <f t="shared" si="17"/>
        <v>53.333333333333336</v>
      </c>
    </row>
    <row r="127" spans="1:26" x14ac:dyDescent="0.2">
      <c r="A127" s="4">
        <v>24</v>
      </c>
      <c r="B127" s="1" t="s">
        <v>117</v>
      </c>
      <c r="C127" s="4" t="s">
        <v>131</v>
      </c>
      <c r="D127" s="4" t="s">
        <v>135</v>
      </c>
      <c r="E127" s="4">
        <v>1</v>
      </c>
      <c r="F127" s="1" t="s">
        <v>135</v>
      </c>
      <c r="H127" s="2">
        <v>36733</v>
      </c>
      <c r="I127" s="1">
        <f t="shared" si="10"/>
        <v>2000</v>
      </c>
      <c r="J127" s="1">
        <f t="shared" si="11"/>
        <v>7</v>
      </c>
      <c r="K127" s="6">
        <f t="shared" si="12"/>
        <v>207</v>
      </c>
      <c r="L127" s="1" t="str">
        <f>VLOOKUP(J127,Months!$A$1:$C$12,3)</f>
        <v>Summer</v>
      </c>
      <c r="M127" s="1" t="str">
        <f t="shared" si="13"/>
        <v>Summer 2000</v>
      </c>
      <c r="N127" s="1">
        <f>VLOOKUP(J127,Months!$A$1:$D$12,4)</f>
        <v>0.5</v>
      </c>
      <c r="O127" s="1">
        <f t="shared" si="14"/>
        <v>2000.5</v>
      </c>
      <c r="P127" s="1">
        <f t="shared" si="18"/>
        <v>0</v>
      </c>
      <c r="Q127" s="1">
        <f t="shared" si="19"/>
        <v>14</v>
      </c>
      <c r="R127" s="96">
        <v>24</v>
      </c>
      <c r="S127" s="95" t="s">
        <v>45</v>
      </c>
      <c r="T127" s="94"/>
      <c r="U127" s="95"/>
      <c r="V127" s="94"/>
      <c r="W127" s="95"/>
      <c r="X127" s="121">
        <f t="shared" si="15"/>
        <v>80</v>
      </c>
      <c r="Z127" s="121">
        <f t="shared" si="17"/>
        <v>80</v>
      </c>
    </row>
    <row r="128" spans="1:26" x14ac:dyDescent="0.2">
      <c r="A128" s="4">
        <v>61</v>
      </c>
      <c r="B128" s="1" t="s">
        <v>135</v>
      </c>
      <c r="C128" s="4" t="s">
        <v>124</v>
      </c>
      <c r="D128" s="4" t="s">
        <v>135</v>
      </c>
      <c r="E128" s="4">
        <v>6</v>
      </c>
      <c r="F128" s="1" t="s">
        <v>135</v>
      </c>
      <c r="H128" s="2">
        <v>36733</v>
      </c>
      <c r="I128" s="1">
        <f t="shared" si="10"/>
        <v>2000</v>
      </c>
      <c r="J128" s="1">
        <f t="shared" si="11"/>
        <v>7</v>
      </c>
      <c r="K128" s="6">
        <f t="shared" si="12"/>
        <v>207</v>
      </c>
      <c r="L128" s="1" t="str">
        <f>VLOOKUP(J128,Months!$A$1:$C$12,3)</f>
        <v>Summer</v>
      </c>
      <c r="M128" s="1" t="str">
        <f t="shared" si="13"/>
        <v>Summer 2000</v>
      </c>
      <c r="N128" s="1">
        <f>VLOOKUP(J128,Months!$A$1:$D$12,4)</f>
        <v>0.5</v>
      </c>
      <c r="O128" s="1">
        <f t="shared" si="14"/>
        <v>2000.5</v>
      </c>
      <c r="P128" s="1">
        <f t="shared" si="18"/>
        <v>0</v>
      </c>
      <c r="Q128" s="1">
        <f t="shared" si="19"/>
        <v>14</v>
      </c>
      <c r="R128" s="96">
        <v>21</v>
      </c>
      <c r="S128" s="95" t="s">
        <v>9</v>
      </c>
      <c r="T128" s="94"/>
      <c r="U128" s="95"/>
      <c r="V128" s="94"/>
      <c r="W128" s="95"/>
      <c r="X128" s="121">
        <f t="shared" si="15"/>
        <v>70</v>
      </c>
      <c r="Z128" s="121">
        <f t="shared" si="17"/>
        <v>70</v>
      </c>
    </row>
    <row r="129" spans="1:26" x14ac:dyDescent="0.2">
      <c r="A129" s="4">
        <v>33</v>
      </c>
      <c r="B129" s="1" t="s">
        <v>63</v>
      </c>
      <c r="C129" s="4" t="s">
        <v>64</v>
      </c>
      <c r="D129" s="4" t="s">
        <v>143</v>
      </c>
      <c r="E129" s="4">
        <v>5</v>
      </c>
      <c r="G129" s="1" t="s">
        <v>65</v>
      </c>
      <c r="H129" s="2">
        <v>36734</v>
      </c>
      <c r="I129" s="1">
        <f t="shared" si="10"/>
        <v>2000</v>
      </c>
      <c r="J129" s="1">
        <f t="shared" si="11"/>
        <v>7</v>
      </c>
      <c r="K129" s="6">
        <f t="shared" si="12"/>
        <v>208</v>
      </c>
      <c r="L129" s="1" t="str">
        <f>VLOOKUP(J129,Months!$A$1:$C$12,3)</f>
        <v>Summer</v>
      </c>
      <c r="M129" s="1" t="str">
        <f t="shared" si="13"/>
        <v>Summer 2000</v>
      </c>
      <c r="N129" s="1">
        <f>VLOOKUP(J129,Months!$A$1:$D$12,4)</f>
        <v>0.5</v>
      </c>
      <c r="O129" s="1">
        <f t="shared" si="14"/>
        <v>2000.5</v>
      </c>
      <c r="P129" s="1">
        <f t="shared" si="18"/>
        <v>0</v>
      </c>
      <c r="Q129" s="1">
        <f t="shared" si="19"/>
        <v>14</v>
      </c>
      <c r="R129" s="96">
        <v>15</v>
      </c>
      <c r="S129" s="95" t="s">
        <v>3</v>
      </c>
      <c r="T129" s="94">
        <v>9</v>
      </c>
      <c r="U129" s="95" t="s">
        <v>96</v>
      </c>
      <c r="V129" s="94"/>
      <c r="W129" s="95"/>
      <c r="X129" s="121">
        <f t="shared" si="15"/>
        <v>50</v>
      </c>
      <c r="Y129" s="121">
        <f t="shared" si="16"/>
        <v>75</v>
      </c>
      <c r="Z129" s="121">
        <f t="shared" si="17"/>
        <v>62.5</v>
      </c>
    </row>
    <row r="130" spans="1:26" x14ac:dyDescent="0.2">
      <c r="A130" s="4">
        <v>17</v>
      </c>
      <c r="B130" s="1" t="s">
        <v>128</v>
      </c>
      <c r="C130" s="4" t="s">
        <v>67</v>
      </c>
      <c r="D130" s="102" t="s">
        <v>143</v>
      </c>
      <c r="H130" s="2">
        <v>36734</v>
      </c>
      <c r="I130" s="1">
        <f t="shared" ref="I130:I193" si="20">YEAR(H130)</f>
        <v>2000</v>
      </c>
      <c r="J130" s="1">
        <f t="shared" ref="J130:J193" si="21">MONTH(H130)</f>
        <v>7</v>
      </c>
      <c r="K130" s="6">
        <f t="shared" ref="K130:K193" si="22">H130-DATE(I130,1,1)</f>
        <v>208</v>
      </c>
      <c r="L130" s="1" t="str">
        <f>VLOOKUP(J130,Months!$A$1:$C$12,3)</f>
        <v>Summer</v>
      </c>
      <c r="M130" s="1" t="str">
        <f t="shared" ref="M130:M193" si="23">CONCATENATE(L130," ",I130)</f>
        <v>Summer 2000</v>
      </c>
      <c r="N130" s="1">
        <f>VLOOKUP(J130,Months!$A$1:$D$12,4)</f>
        <v>0.5</v>
      </c>
      <c r="O130" s="1">
        <f t="shared" ref="O130:O193" si="24">I130+N130</f>
        <v>2000.5</v>
      </c>
      <c r="P130" s="1">
        <f t="shared" si="18"/>
        <v>0</v>
      </c>
      <c r="Q130" s="1">
        <f t="shared" si="19"/>
        <v>14</v>
      </c>
      <c r="R130" s="96">
        <v>15</v>
      </c>
      <c r="S130" s="95" t="s">
        <v>3</v>
      </c>
      <c r="T130" s="94">
        <v>10</v>
      </c>
      <c r="U130" s="95" t="s">
        <v>96</v>
      </c>
      <c r="V130" s="94"/>
      <c r="W130" s="95"/>
      <c r="X130" s="121">
        <f t="shared" si="15"/>
        <v>50</v>
      </c>
      <c r="Y130" s="121">
        <f t="shared" si="16"/>
        <v>83.333333333333329</v>
      </c>
      <c r="Z130" s="121">
        <f t="shared" si="17"/>
        <v>66.666666666666657</v>
      </c>
    </row>
    <row r="131" spans="1:26" x14ac:dyDescent="0.2">
      <c r="A131" s="4">
        <v>4</v>
      </c>
      <c r="B131" s="1" t="s">
        <v>53</v>
      </c>
      <c r="C131" s="4" t="s">
        <v>54</v>
      </c>
      <c r="D131" s="4" t="s">
        <v>143</v>
      </c>
      <c r="E131" s="4">
        <v>1</v>
      </c>
      <c r="G131" s="1" t="s">
        <v>55</v>
      </c>
      <c r="H131" s="2">
        <v>36735</v>
      </c>
      <c r="I131" s="1">
        <f t="shared" si="20"/>
        <v>2000</v>
      </c>
      <c r="J131" s="1">
        <f t="shared" si="21"/>
        <v>7</v>
      </c>
      <c r="K131" s="6">
        <f t="shared" si="22"/>
        <v>209</v>
      </c>
      <c r="L131" s="1" t="str">
        <f>VLOOKUP(J131,Months!$A$1:$C$12,3)</f>
        <v>Summer</v>
      </c>
      <c r="M131" s="1" t="str">
        <f t="shared" si="23"/>
        <v>Summer 2000</v>
      </c>
      <c r="N131" s="1">
        <f>VLOOKUP(J131,Months!$A$1:$D$12,4)</f>
        <v>0.5</v>
      </c>
      <c r="O131" s="1">
        <f t="shared" si="24"/>
        <v>2000.5</v>
      </c>
      <c r="P131" s="1">
        <f t="shared" si="18"/>
        <v>0</v>
      </c>
      <c r="Q131" s="1">
        <f t="shared" si="19"/>
        <v>14</v>
      </c>
      <c r="R131" s="96">
        <v>15</v>
      </c>
      <c r="S131" s="95" t="s">
        <v>3</v>
      </c>
      <c r="T131" s="94">
        <v>10</v>
      </c>
      <c r="U131" s="95" t="s">
        <v>96</v>
      </c>
      <c r="V131" s="94"/>
      <c r="W131" s="95"/>
      <c r="X131" s="121">
        <f t="shared" ref="X131:X194" si="25">R131*100/30</f>
        <v>50</v>
      </c>
      <c r="Y131" s="121">
        <f t="shared" ref="Y131:Y194" si="26">T131*100/12</f>
        <v>83.333333333333329</v>
      </c>
      <c r="Z131" s="121">
        <f t="shared" ref="Z131:Z194" si="27">AVERAGE(V131,X131,Y131)</f>
        <v>66.666666666666657</v>
      </c>
    </row>
    <row r="132" spans="1:26" x14ac:dyDescent="0.2">
      <c r="A132" s="4">
        <v>13</v>
      </c>
      <c r="B132" s="1" t="s">
        <v>56</v>
      </c>
      <c r="C132" s="4" t="s">
        <v>57</v>
      </c>
      <c r="D132" s="4" t="s">
        <v>143</v>
      </c>
      <c r="E132" s="4">
        <v>2</v>
      </c>
      <c r="G132" s="1" t="s">
        <v>58</v>
      </c>
      <c r="H132" s="2">
        <v>36742</v>
      </c>
      <c r="I132" s="1">
        <f t="shared" si="20"/>
        <v>2000</v>
      </c>
      <c r="J132" s="1">
        <f t="shared" si="21"/>
        <v>8</v>
      </c>
      <c r="K132" s="6">
        <f t="shared" si="22"/>
        <v>216</v>
      </c>
      <c r="L132" s="1" t="str">
        <f>VLOOKUP(J132,Months!$A$1:$C$12,3)</f>
        <v>Summer</v>
      </c>
      <c r="M132" s="1" t="str">
        <f t="shared" si="23"/>
        <v>Summer 2000</v>
      </c>
      <c r="N132" s="1">
        <f>VLOOKUP(J132,Months!$A$1:$D$12,4)</f>
        <v>0.5</v>
      </c>
      <c r="O132" s="1">
        <f t="shared" si="24"/>
        <v>2000.5</v>
      </c>
      <c r="P132" s="1">
        <f t="shared" ref="P132:P195" si="28">IF(M132=M131,0,1)</f>
        <v>0</v>
      </c>
      <c r="Q132" s="1">
        <f t="shared" ref="Q132:Q195" si="29">P132+Q131</f>
        <v>14</v>
      </c>
      <c r="R132" s="96">
        <v>12</v>
      </c>
      <c r="S132" s="95" t="s">
        <v>3</v>
      </c>
      <c r="T132" s="94">
        <v>11</v>
      </c>
      <c r="U132" s="95" t="s">
        <v>96</v>
      </c>
      <c r="V132" s="94"/>
      <c r="W132" s="95"/>
      <c r="X132" s="121">
        <f t="shared" si="25"/>
        <v>40</v>
      </c>
      <c r="Y132" s="121">
        <f t="shared" si="26"/>
        <v>91.666666666666671</v>
      </c>
      <c r="Z132" s="121">
        <f t="shared" si="27"/>
        <v>65.833333333333343</v>
      </c>
    </row>
    <row r="133" spans="1:26" x14ac:dyDescent="0.2">
      <c r="A133" s="4">
        <v>13</v>
      </c>
      <c r="B133" s="1" t="s">
        <v>56</v>
      </c>
      <c r="C133" s="4" t="s">
        <v>57</v>
      </c>
      <c r="D133" s="4" t="s">
        <v>143</v>
      </c>
      <c r="E133" s="4">
        <v>2</v>
      </c>
      <c r="G133" s="1" t="s">
        <v>58</v>
      </c>
      <c r="H133" s="2">
        <v>36778</v>
      </c>
      <c r="I133" s="1">
        <f t="shared" si="20"/>
        <v>2000</v>
      </c>
      <c r="J133" s="1">
        <f t="shared" si="21"/>
        <v>9</v>
      </c>
      <c r="K133" s="6">
        <f t="shared" si="22"/>
        <v>252</v>
      </c>
      <c r="L133" s="1" t="str">
        <f>VLOOKUP(J133,Months!$A$1:$C$12,3)</f>
        <v>Fall</v>
      </c>
      <c r="M133" s="1" t="str">
        <f t="shared" si="23"/>
        <v>Fall 2000</v>
      </c>
      <c r="N133" s="1">
        <f>VLOOKUP(J133,Months!$A$1:$D$12,4)</f>
        <v>0.75</v>
      </c>
      <c r="O133" s="1">
        <f t="shared" si="24"/>
        <v>2000.75</v>
      </c>
      <c r="P133" s="1">
        <f t="shared" si="28"/>
        <v>1</v>
      </c>
      <c r="Q133" s="1">
        <f t="shared" si="29"/>
        <v>15</v>
      </c>
      <c r="R133" s="96">
        <v>18</v>
      </c>
      <c r="S133" s="95" t="s">
        <v>9</v>
      </c>
      <c r="T133" s="94">
        <v>11</v>
      </c>
      <c r="U133" s="95" t="s">
        <v>96</v>
      </c>
      <c r="V133" s="94"/>
      <c r="W133" s="95"/>
      <c r="X133" s="121">
        <f t="shared" si="25"/>
        <v>60</v>
      </c>
      <c r="Y133" s="121">
        <f t="shared" si="26"/>
        <v>91.666666666666671</v>
      </c>
      <c r="Z133" s="121">
        <f t="shared" si="27"/>
        <v>75.833333333333343</v>
      </c>
    </row>
    <row r="134" spans="1:26" x14ac:dyDescent="0.2">
      <c r="A134" s="4">
        <v>16</v>
      </c>
      <c r="B134" s="1" t="s">
        <v>76</v>
      </c>
      <c r="C134" s="4" t="s">
        <v>77</v>
      </c>
      <c r="D134" s="4" t="s">
        <v>143</v>
      </c>
      <c r="E134" s="4">
        <v>12</v>
      </c>
      <c r="G134" s="1" t="s">
        <v>78</v>
      </c>
      <c r="H134" s="2">
        <v>36779</v>
      </c>
      <c r="I134" s="1">
        <f t="shared" si="20"/>
        <v>2000</v>
      </c>
      <c r="J134" s="1">
        <f t="shared" si="21"/>
        <v>9</v>
      </c>
      <c r="K134" s="6">
        <f t="shared" si="22"/>
        <v>253</v>
      </c>
      <c r="L134" s="1" t="str">
        <f>VLOOKUP(J134,Months!$A$1:$C$12,3)</f>
        <v>Fall</v>
      </c>
      <c r="M134" s="1" t="str">
        <f t="shared" si="23"/>
        <v>Fall 2000</v>
      </c>
      <c r="N134" s="1">
        <f>VLOOKUP(J134,Months!$A$1:$D$12,4)</f>
        <v>0.75</v>
      </c>
      <c r="O134" s="1">
        <f t="shared" si="24"/>
        <v>2000.75</v>
      </c>
      <c r="P134" s="1">
        <f t="shared" si="28"/>
        <v>0</v>
      </c>
      <c r="Q134" s="1">
        <f t="shared" si="29"/>
        <v>15</v>
      </c>
      <c r="R134" s="96">
        <v>6</v>
      </c>
      <c r="S134" s="95" t="s">
        <v>5</v>
      </c>
      <c r="T134" s="94">
        <v>8</v>
      </c>
      <c r="U134" s="95" t="s">
        <v>96</v>
      </c>
      <c r="V134" s="94"/>
      <c r="W134" s="95"/>
      <c r="X134" s="121">
        <f t="shared" si="25"/>
        <v>20</v>
      </c>
      <c r="Y134" s="121">
        <f t="shared" si="26"/>
        <v>66.666666666666671</v>
      </c>
      <c r="Z134" s="121">
        <f t="shared" si="27"/>
        <v>43.333333333333336</v>
      </c>
    </row>
    <row r="135" spans="1:26" x14ac:dyDescent="0.2">
      <c r="A135" s="4">
        <v>8</v>
      </c>
      <c r="B135" s="1" t="s">
        <v>53</v>
      </c>
      <c r="C135" s="4" t="s">
        <v>61</v>
      </c>
      <c r="D135" s="4" t="s">
        <v>143</v>
      </c>
      <c r="E135" s="4">
        <v>4</v>
      </c>
      <c r="G135" s="1" t="s">
        <v>62</v>
      </c>
      <c r="H135" s="2">
        <v>36785</v>
      </c>
      <c r="I135" s="1">
        <f t="shared" si="20"/>
        <v>2000</v>
      </c>
      <c r="J135" s="1">
        <f t="shared" si="21"/>
        <v>9</v>
      </c>
      <c r="K135" s="6">
        <f t="shared" si="22"/>
        <v>259</v>
      </c>
      <c r="L135" s="1" t="str">
        <f>VLOOKUP(J135,Months!$A$1:$C$12,3)</f>
        <v>Fall</v>
      </c>
      <c r="M135" s="1" t="str">
        <f t="shared" si="23"/>
        <v>Fall 2000</v>
      </c>
      <c r="N135" s="1">
        <f>VLOOKUP(J135,Months!$A$1:$D$12,4)</f>
        <v>0.75</v>
      </c>
      <c r="O135" s="1">
        <f t="shared" si="24"/>
        <v>2000.75</v>
      </c>
      <c r="P135" s="1">
        <f t="shared" si="28"/>
        <v>0</v>
      </c>
      <c r="Q135" s="1">
        <f t="shared" si="29"/>
        <v>15</v>
      </c>
      <c r="R135" s="96">
        <v>3</v>
      </c>
      <c r="S135" s="95" t="s">
        <v>82</v>
      </c>
      <c r="T135" s="94">
        <v>6</v>
      </c>
      <c r="U135" s="95" t="s">
        <v>97</v>
      </c>
      <c r="V135" s="94"/>
      <c r="W135" s="95"/>
      <c r="X135" s="121">
        <f t="shared" si="25"/>
        <v>10</v>
      </c>
      <c r="Y135" s="121">
        <f t="shared" si="26"/>
        <v>50</v>
      </c>
      <c r="Z135" s="121">
        <f t="shared" si="27"/>
        <v>30</v>
      </c>
    </row>
    <row r="136" spans="1:26" x14ac:dyDescent="0.2">
      <c r="A136" s="4">
        <v>27</v>
      </c>
      <c r="B136" s="1" t="s">
        <v>79</v>
      </c>
      <c r="C136" s="4" t="s">
        <v>80</v>
      </c>
      <c r="D136" s="4" t="s">
        <v>143</v>
      </c>
      <c r="E136" s="4">
        <v>13</v>
      </c>
      <c r="G136" s="1" t="s">
        <v>81</v>
      </c>
      <c r="H136" s="2">
        <v>36785</v>
      </c>
      <c r="I136" s="1">
        <f t="shared" si="20"/>
        <v>2000</v>
      </c>
      <c r="J136" s="1">
        <f t="shared" si="21"/>
        <v>9</v>
      </c>
      <c r="K136" s="6">
        <f t="shared" si="22"/>
        <v>259</v>
      </c>
      <c r="L136" s="1" t="str">
        <f>VLOOKUP(J136,Months!$A$1:$C$12,3)</f>
        <v>Fall</v>
      </c>
      <c r="M136" s="1" t="str">
        <f t="shared" si="23"/>
        <v>Fall 2000</v>
      </c>
      <c r="N136" s="1">
        <f>VLOOKUP(J136,Months!$A$1:$D$12,4)</f>
        <v>0.75</v>
      </c>
      <c r="O136" s="1">
        <f t="shared" si="24"/>
        <v>2000.75</v>
      </c>
      <c r="P136" s="1">
        <f t="shared" si="28"/>
        <v>0</v>
      </c>
      <c r="Q136" s="1">
        <f t="shared" si="29"/>
        <v>15</v>
      </c>
      <c r="R136" s="96">
        <v>12</v>
      </c>
      <c r="S136" s="95" t="s">
        <v>3</v>
      </c>
      <c r="T136" s="94">
        <v>6</v>
      </c>
      <c r="U136" s="95" t="s">
        <v>97</v>
      </c>
      <c r="V136" s="94"/>
      <c r="W136" s="95"/>
      <c r="X136" s="121">
        <f t="shared" si="25"/>
        <v>40</v>
      </c>
      <c r="Y136" s="121">
        <f t="shared" si="26"/>
        <v>50</v>
      </c>
      <c r="Z136" s="121">
        <f t="shared" si="27"/>
        <v>45</v>
      </c>
    </row>
    <row r="137" spans="1:26" x14ac:dyDescent="0.2">
      <c r="A137" s="4">
        <v>24</v>
      </c>
      <c r="B137" s="1" t="s">
        <v>66</v>
      </c>
      <c r="C137" s="4" t="s">
        <v>69</v>
      </c>
      <c r="D137" s="4" t="s">
        <v>143</v>
      </c>
      <c r="E137" s="4">
        <v>7</v>
      </c>
      <c r="G137" s="1" t="s">
        <v>70</v>
      </c>
      <c r="H137" s="2">
        <v>36785</v>
      </c>
      <c r="I137" s="1">
        <f t="shared" si="20"/>
        <v>2000</v>
      </c>
      <c r="J137" s="1">
        <f t="shared" si="21"/>
        <v>9</v>
      </c>
      <c r="K137" s="6">
        <f t="shared" si="22"/>
        <v>259</v>
      </c>
      <c r="L137" s="1" t="str">
        <f>VLOOKUP(J137,Months!$A$1:$C$12,3)</f>
        <v>Fall</v>
      </c>
      <c r="M137" s="1" t="str">
        <f t="shared" si="23"/>
        <v>Fall 2000</v>
      </c>
      <c r="N137" s="1">
        <f>VLOOKUP(J137,Months!$A$1:$D$12,4)</f>
        <v>0.75</v>
      </c>
      <c r="O137" s="1">
        <f t="shared" si="24"/>
        <v>2000.75</v>
      </c>
      <c r="P137" s="1">
        <f t="shared" si="28"/>
        <v>0</v>
      </c>
      <c r="Q137" s="1">
        <f t="shared" si="29"/>
        <v>15</v>
      </c>
      <c r="R137" s="96">
        <v>6</v>
      </c>
      <c r="S137" s="95" t="s">
        <v>5</v>
      </c>
      <c r="T137" s="94">
        <v>9</v>
      </c>
      <c r="U137" s="95" t="s">
        <v>96</v>
      </c>
      <c r="V137" s="94"/>
      <c r="W137" s="95"/>
      <c r="X137" s="121">
        <f t="shared" si="25"/>
        <v>20</v>
      </c>
      <c r="Y137" s="121">
        <f t="shared" si="26"/>
        <v>75</v>
      </c>
      <c r="Z137" s="121">
        <f t="shared" si="27"/>
        <v>47.5</v>
      </c>
    </row>
    <row r="138" spans="1:26" x14ac:dyDescent="0.2">
      <c r="A138" s="4">
        <v>1</v>
      </c>
      <c r="B138" s="1" t="s">
        <v>53</v>
      </c>
      <c r="C138" s="4" t="s">
        <v>59</v>
      </c>
      <c r="D138" s="4" t="s">
        <v>143</v>
      </c>
      <c r="E138" s="4">
        <v>3</v>
      </c>
      <c r="G138" s="1" t="s">
        <v>60</v>
      </c>
      <c r="H138" s="2">
        <v>36785</v>
      </c>
      <c r="I138" s="1">
        <f t="shared" si="20"/>
        <v>2000</v>
      </c>
      <c r="J138" s="1">
        <f t="shared" si="21"/>
        <v>9</v>
      </c>
      <c r="K138" s="6">
        <f t="shared" si="22"/>
        <v>259</v>
      </c>
      <c r="L138" s="1" t="str">
        <f>VLOOKUP(J138,Months!$A$1:$C$12,3)</f>
        <v>Fall</v>
      </c>
      <c r="M138" s="1" t="str">
        <f t="shared" si="23"/>
        <v>Fall 2000</v>
      </c>
      <c r="N138" s="1">
        <f>VLOOKUP(J138,Months!$A$1:$D$12,4)</f>
        <v>0.75</v>
      </c>
      <c r="O138" s="1">
        <f t="shared" si="24"/>
        <v>2000.75</v>
      </c>
      <c r="P138" s="1">
        <f t="shared" si="28"/>
        <v>0</v>
      </c>
      <c r="Q138" s="1">
        <f t="shared" si="29"/>
        <v>15</v>
      </c>
      <c r="R138" s="96">
        <v>9</v>
      </c>
      <c r="S138" s="95" t="s">
        <v>3</v>
      </c>
      <c r="T138" s="94">
        <v>10</v>
      </c>
      <c r="U138" s="95" t="s">
        <v>96</v>
      </c>
      <c r="V138" s="94"/>
      <c r="W138" s="95"/>
      <c r="X138" s="121">
        <f t="shared" si="25"/>
        <v>30</v>
      </c>
      <c r="Y138" s="121">
        <f t="shared" si="26"/>
        <v>83.333333333333329</v>
      </c>
      <c r="Z138" s="121">
        <f t="shared" si="27"/>
        <v>56.666666666666664</v>
      </c>
    </row>
    <row r="139" spans="1:26" x14ac:dyDescent="0.2">
      <c r="A139" s="4">
        <v>24</v>
      </c>
      <c r="B139" s="1" t="s">
        <v>129</v>
      </c>
      <c r="C139" s="4" t="s">
        <v>103</v>
      </c>
      <c r="D139" s="102" t="s">
        <v>143</v>
      </c>
      <c r="H139" s="2">
        <v>36785</v>
      </c>
      <c r="I139" s="1">
        <f t="shared" si="20"/>
        <v>2000</v>
      </c>
      <c r="J139" s="1">
        <f t="shared" si="21"/>
        <v>9</v>
      </c>
      <c r="K139" s="6">
        <f t="shared" si="22"/>
        <v>259</v>
      </c>
      <c r="L139" s="1" t="str">
        <f>VLOOKUP(J139,Months!$A$1:$C$12,3)</f>
        <v>Fall</v>
      </c>
      <c r="M139" s="1" t="str">
        <f t="shared" si="23"/>
        <v>Fall 2000</v>
      </c>
      <c r="N139" s="1">
        <f>VLOOKUP(J139,Months!$A$1:$D$12,4)</f>
        <v>0.75</v>
      </c>
      <c r="O139" s="1">
        <f t="shared" si="24"/>
        <v>2000.75</v>
      </c>
      <c r="P139" s="1">
        <f t="shared" si="28"/>
        <v>0</v>
      </c>
      <c r="Q139" s="1">
        <f t="shared" si="29"/>
        <v>15</v>
      </c>
      <c r="R139" s="96">
        <v>6</v>
      </c>
      <c r="S139" s="95" t="s">
        <v>5</v>
      </c>
      <c r="T139" s="94"/>
      <c r="U139" s="95"/>
      <c r="V139" s="94"/>
      <c r="W139" s="95"/>
      <c r="X139" s="121">
        <f t="shared" si="25"/>
        <v>20</v>
      </c>
      <c r="Z139" s="121">
        <f t="shared" si="27"/>
        <v>20</v>
      </c>
    </row>
    <row r="140" spans="1:26" x14ac:dyDescent="0.2">
      <c r="A140" s="4">
        <v>11</v>
      </c>
      <c r="B140" s="1" t="s">
        <v>71</v>
      </c>
      <c r="C140" s="4" t="s">
        <v>72</v>
      </c>
      <c r="D140" s="4" t="s">
        <v>143</v>
      </c>
      <c r="E140" s="4">
        <v>10</v>
      </c>
      <c r="G140" s="1" t="s">
        <v>73</v>
      </c>
      <c r="H140" s="2">
        <v>36787</v>
      </c>
      <c r="I140" s="1">
        <f t="shared" si="20"/>
        <v>2000</v>
      </c>
      <c r="J140" s="1">
        <f t="shared" si="21"/>
        <v>9</v>
      </c>
      <c r="K140" s="6">
        <f t="shared" si="22"/>
        <v>261</v>
      </c>
      <c r="L140" s="1" t="str">
        <f>VLOOKUP(J140,Months!$A$1:$C$12,3)</f>
        <v>Fall</v>
      </c>
      <c r="M140" s="1" t="str">
        <f t="shared" si="23"/>
        <v>Fall 2000</v>
      </c>
      <c r="N140" s="1">
        <f>VLOOKUP(J140,Months!$A$1:$D$12,4)</f>
        <v>0.75</v>
      </c>
      <c r="O140" s="1">
        <f t="shared" si="24"/>
        <v>2000.75</v>
      </c>
      <c r="P140" s="1">
        <f t="shared" si="28"/>
        <v>0</v>
      </c>
      <c r="Q140" s="1">
        <f t="shared" si="29"/>
        <v>15</v>
      </c>
      <c r="R140" s="96">
        <v>12</v>
      </c>
      <c r="S140" s="95" t="s">
        <v>3</v>
      </c>
      <c r="T140" s="94">
        <v>11</v>
      </c>
      <c r="U140" s="95" t="s">
        <v>96</v>
      </c>
      <c r="V140" s="94"/>
      <c r="W140" s="95"/>
      <c r="X140" s="121">
        <f t="shared" si="25"/>
        <v>40</v>
      </c>
      <c r="Y140" s="121">
        <f t="shared" si="26"/>
        <v>91.666666666666671</v>
      </c>
      <c r="Z140" s="121">
        <f t="shared" si="27"/>
        <v>65.833333333333343</v>
      </c>
    </row>
    <row r="141" spans="1:26" x14ac:dyDescent="0.2">
      <c r="A141" s="4">
        <v>4</v>
      </c>
      <c r="B141" s="1" t="s">
        <v>53</v>
      </c>
      <c r="C141" s="4" t="s">
        <v>54</v>
      </c>
      <c r="D141" s="4" t="s">
        <v>143</v>
      </c>
      <c r="E141" s="4">
        <v>1</v>
      </c>
      <c r="G141" s="1" t="s">
        <v>55</v>
      </c>
      <c r="H141" s="2">
        <v>36799</v>
      </c>
      <c r="I141" s="1">
        <f t="shared" si="20"/>
        <v>2000</v>
      </c>
      <c r="J141" s="1">
        <f t="shared" si="21"/>
        <v>9</v>
      </c>
      <c r="K141" s="6">
        <f t="shared" si="22"/>
        <v>273</v>
      </c>
      <c r="L141" s="1" t="str">
        <f>VLOOKUP(J141,Months!$A$1:$C$12,3)</f>
        <v>Fall</v>
      </c>
      <c r="M141" s="1" t="str">
        <f t="shared" si="23"/>
        <v>Fall 2000</v>
      </c>
      <c r="N141" s="1">
        <f>VLOOKUP(J141,Months!$A$1:$D$12,4)</f>
        <v>0.75</v>
      </c>
      <c r="O141" s="1">
        <f t="shared" si="24"/>
        <v>2000.75</v>
      </c>
      <c r="P141" s="1">
        <f t="shared" si="28"/>
        <v>0</v>
      </c>
      <c r="Q141" s="1">
        <f t="shared" si="29"/>
        <v>15</v>
      </c>
      <c r="R141" s="96">
        <v>15</v>
      </c>
      <c r="S141" s="95" t="s">
        <v>3</v>
      </c>
      <c r="T141" s="94">
        <v>11</v>
      </c>
      <c r="U141" s="95" t="s">
        <v>96</v>
      </c>
      <c r="V141" s="94"/>
      <c r="W141" s="95"/>
      <c r="X141" s="121">
        <f t="shared" si="25"/>
        <v>50</v>
      </c>
      <c r="Y141" s="121">
        <f t="shared" si="26"/>
        <v>91.666666666666671</v>
      </c>
      <c r="Z141" s="121">
        <f t="shared" si="27"/>
        <v>70.833333333333343</v>
      </c>
    </row>
    <row r="142" spans="1:26" x14ac:dyDescent="0.2">
      <c r="A142" s="4">
        <v>17</v>
      </c>
      <c r="B142" s="1" t="s">
        <v>128</v>
      </c>
      <c r="C142" s="4" t="s">
        <v>67</v>
      </c>
      <c r="D142" s="102" t="s">
        <v>143</v>
      </c>
      <c r="H142" s="2">
        <v>36799</v>
      </c>
      <c r="I142" s="1">
        <f t="shared" si="20"/>
        <v>2000</v>
      </c>
      <c r="J142" s="1">
        <f t="shared" si="21"/>
        <v>9</v>
      </c>
      <c r="K142" s="6">
        <f t="shared" si="22"/>
        <v>273</v>
      </c>
      <c r="L142" s="1" t="str">
        <f>VLOOKUP(J142,Months!$A$1:$C$12,3)</f>
        <v>Fall</v>
      </c>
      <c r="M142" s="1" t="str">
        <f t="shared" si="23"/>
        <v>Fall 2000</v>
      </c>
      <c r="N142" s="1">
        <f>VLOOKUP(J142,Months!$A$1:$D$12,4)</f>
        <v>0.75</v>
      </c>
      <c r="O142" s="1">
        <f t="shared" si="24"/>
        <v>2000.75</v>
      </c>
      <c r="P142" s="1">
        <f t="shared" si="28"/>
        <v>0</v>
      </c>
      <c r="Q142" s="1">
        <f t="shared" si="29"/>
        <v>15</v>
      </c>
      <c r="R142" s="96">
        <v>18</v>
      </c>
      <c r="S142" s="95" t="s">
        <v>9</v>
      </c>
      <c r="T142" s="94">
        <v>11</v>
      </c>
      <c r="U142" s="95" t="s">
        <v>96</v>
      </c>
      <c r="V142" s="94"/>
      <c r="W142" s="95"/>
      <c r="X142" s="121">
        <f t="shared" si="25"/>
        <v>60</v>
      </c>
      <c r="Y142" s="121">
        <f t="shared" si="26"/>
        <v>91.666666666666671</v>
      </c>
      <c r="Z142" s="121">
        <f t="shared" si="27"/>
        <v>75.833333333333343</v>
      </c>
    </row>
    <row r="143" spans="1:26" x14ac:dyDescent="0.2">
      <c r="A143" s="4">
        <v>33</v>
      </c>
      <c r="B143" s="1" t="s">
        <v>63</v>
      </c>
      <c r="C143" s="4" t="s">
        <v>64</v>
      </c>
      <c r="D143" s="4" t="s">
        <v>143</v>
      </c>
      <c r="E143" s="4">
        <v>5</v>
      </c>
      <c r="G143" s="1" t="s">
        <v>65</v>
      </c>
      <c r="H143" s="2">
        <v>36804</v>
      </c>
      <c r="I143" s="1">
        <f t="shared" si="20"/>
        <v>2000</v>
      </c>
      <c r="J143" s="1">
        <f t="shared" si="21"/>
        <v>10</v>
      </c>
      <c r="K143" s="6">
        <f t="shared" si="22"/>
        <v>278</v>
      </c>
      <c r="L143" s="1" t="str">
        <f>VLOOKUP(J143,Months!$A$1:$C$12,3)</f>
        <v>Fall</v>
      </c>
      <c r="M143" s="1" t="str">
        <f t="shared" si="23"/>
        <v>Fall 2000</v>
      </c>
      <c r="N143" s="1">
        <f>VLOOKUP(J143,Months!$A$1:$D$12,4)</f>
        <v>0.75</v>
      </c>
      <c r="O143" s="1">
        <f t="shared" si="24"/>
        <v>2000.75</v>
      </c>
      <c r="P143" s="1">
        <f t="shared" si="28"/>
        <v>0</v>
      </c>
      <c r="Q143" s="1">
        <f t="shared" si="29"/>
        <v>15</v>
      </c>
      <c r="R143" s="96">
        <v>15</v>
      </c>
      <c r="S143" s="95" t="s">
        <v>3</v>
      </c>
      <c r="T143" s="94">
        <v>11</v>
      </c>
      <c r="U143" s="95" t="s">
        <v>96</v>
      </c>
      <c r="V143" s="94"/>
      <c r="W143" s="95"/>
      <c r="X143" s="121">
        <f t="shared" si="25"/>
        <v>50</v>
      </c>
      <c r="Y143" s="121">
        <f t="shared" si="26"/>
        <v>91.666666666666671</v>
      </c>
      <c r="Z143" s="121">
        <f t="shared" si="27"/>
        <v>70.833333333333343</v>
      </c>
    </row>
    <row r="144" spans="1:26" x14ac:dyDescent="0.2">
      <c r="A144" s="4">
        <v>1</v>
      </c>
      <c r="B144" s="1" t="s">
        <v>39</v>
      </c>
      <c r="C144" s="4" t="s">
        <v>40</v>
      </c>
      <c r="D144" s="102" t="s">
        <v>143</v>
      </c>
      <c r="E144" s="4">
        <v>3</v>
      </c>
      <c r="G144" s="1" t="s">
        <v>41</v>
      </c>
      <c r="H144" s="2">
        <v>36857</v>
      </c>
      <c r="I144" s="1">
        <f t="shared" si="20"/>
        <v>2000</v>
      </c>
      <c r="J144" s="1">
        <f t="shared" si="21"/>
        <v>11</v>
      </c>
      <c r="K144" s="6">
        <f t="shared" si="22"/>
        <v>331</v>
      </c>
      <c r="L144" s="1" t="str">
        <f>VLOOKUP(J144,Months!$A$1:$C$12,3)</f>
        <v>Fall</v>
      </c>
      <c r="M144" s="1" t="str">
        <f t="shared" si="23"/>
        <v>Fall 2000</v>
      </c>
      <c r="N144" s="1">
        <f>VLOOKUP(J144,Months!$A$1:$D$12,4)</f>
        <v>0.75</v>
      </c>
      <c r="O144" s="1">
        <f t="shared" si="24"/>
        <v>2000.75</v>
      </c>
      <c r="P144" s="1">
        <f t="shared" si="28"/>
        <v>0</v>
      </c>
      <c r="Q144" s="1">
        <f t="shared" si="29"/>
        <v>15</v>
      </c>
      <c r="R144" s="96">
        <v>18</v>
      </c>
      <c r="S144" s="95" t="s">
        <v>9</v>
      </c>
      <c r="T144" s="94">
        <v>10</v>
      </c>
      <c r="U144" s="95" t="s">
        <v>96</v>
      </c>
      <c r="V144" s="94"/>
      <c r="W144" s="95"/>
      <c r="X144" s="121">
        <f t="shared" si="25"/>
        <v>60</v>
      </c>
      <c r="Y144" s="121">
        <f t="shared" si="26"/>
        <v>83.333333333333329</v>
      </c>
      <c r="Z144" s="121">
        <f t="shared" si="27"/>
        <v>71.666666666666657</v>
      </c>
    </row>
    <row r="145" spans="1:26" x14ac:dyDescent="0.2">
      <c r="A145" s="4">
        <v>16</v>
      </c>
      <c r="D145" s="4" t="s">
        <v>143</v>
      </c>
      <c r="E145" s="4">
        <v>12</v>
      </c>
      <c r="G145" s="1" t="s">
        <v>44</v>
      </c>
      <c r="H145" s="2">
        <v>36571</v>
      </c>
      <c r="I145" s="1">
        <f t="shared" si="20"/>
        <v>2000</v>
      </c>
      <c r="J145" s="1">
        <f t="shared" si="21"/>
        <v>2</v>
      </c>
      <c r="K145" s="6">
        <f t="shared" si="22"/>
        <v>45</v>
      </c>
      <c r="L145" s="1" t="str">
        <f>VLOOKUP(J145,Months!$A$1:$C$12,3)</f>
        <v>Winter</v>
      </c>
      <c r="M145" s="1" t="str">
        <f t="shared" si="23"/>
        <v>Winter 2000</v>
      </c>
      <c r="N145" s="1">
        <f>VLOOKUP(J145,Months!$A$1:$D$12,4)</f>
        <v>0.99</v>
      </c>
      <c r="O145" s="1">
        <f t="shared" si="24"/>
        <v>2000.99</v>
      </c>
      <c r="P145" s="1">
        <f t="shared" si="28"/>
        <v>1</v>
      </c>
      <c r="Q145" s="1">
        <f t="shared" si="29"/>
        <v>16</v>
      </c>
      <c r="R145" s="96">
        <v>17</v>
      </c>
      <c r="S145" s="95" t="s">
        <v>9</v>
      </c>
      <c r="T145" s="94"/>
      <c r="U145" s="95"/>
      <c r="V145" s="94"/>
      <c r="W145" s="95"/>
      <c r="X145" s="121">
        <f t="shared" si="25"/>
        <v>56.666666666666664</v>
      </c>
      <c r="Z145" s="121">
        <f t="shared" si="27"/>
        <v>56.666666666666664</v>
      </c>
    </row>
    <row r="146" spans="1:26" x14ac:dyDescent="0.2">
      <c r="A146" s="4">
        <v>27</v>
      </c>
      <c r="D146" s="4" t="s">
        <v>143</v>
      </c>
      <c r="E146" s="4">
        <v>13</v>
      </c>
      <c r="F146" s="1" t="s">
        <v>46</v>
      </c>
      <c r="H146" s="2">
        <v>36571</v>
      </c>
      <c r="I146" s="1">
        <f t="shared" si="20"/>
        <v>2000</v>
      </c>
      <c r="J146" s="1">
        <f t="shared" si="21"/>
        <v>2</v>
      </c>
      <c r="K146" s="6">
        <f t="shared" si="22"/>
        <v>45</v>
      </c>
      <c r="L146" s="1" t="str">
        <f>VLOOKUP(J146,Months!$A$1:$C$12,3)</f>
        <v>Winter</v>
      </c>
      <c r="M146" s="1" t="str">
        <f t="shared" si="23"/>
        <v>Winter 2000</v>
      </c>
      <c r="N146" s="1">
        <f>VLOOKUP(J146,Months!$A$1:$D$12,4)</f>
        <v>0.99</v>
      </c>
      <c r="O146" s="1">
        <f t="shared" si="24"/>
        <v>2000.99</v>
      </c>
      <c r="P146" s="1">
        <f t="shared" si="28"/>
        <v>0</v>
      </c>
      <c r="Q146" s="1">
        <f t="shared" si="29"/>
        <v>16</v>
      </c>
      <c r="R146" s="96">
        <v>26</v>
      </c>
      <c r="S146" s="95" t="s">
        <v>45</v>
      </c>
      <c r="T146" s="94"/>
      <c r="U146" s="95"/>
      <c r="V146" s="94"/>
      <c r="W146" s="95"/>
      <c r="X146" s="121">
        <f t="shared" si="25"/>
        <v>86.666666666666671</v>
      </c>
      <c r="Z146" s="121">
        <f t="shared" si="27"/>
        <v>86.666666666666671</v>
      </c>
    </row>
    <row r="147" spans="1:26" x14ac:dyDescent="0.2">
      <c r="A147" s="4">
        <v>17</v>
      </c>
      <c r="B147" s="1" t="s">
        <v>128</v>
      </c>
      <c r="C147" s="4" t="s">
        <v>67</v>
      </c>
      <c r="D147" s="102" t="s">
        <v>143</v>
      </c>
      <c r="H147" s="2">
        <v>36584</v>
      </c>
      <c r="I147" s="1">
        <f t="shared" si="20"/>
        <v>2000</v>
      </c>
      <c r="J147" s="1">
        <f t="shared" si="21"/>
        <v>2</v>
      </c>
      <c r="K147" s="6">
        <f t="shared" si="22"/>
        <v>58</v>
      </c>
      <c r="L147" s="1" t="str">
        <f>VLOOKUP(J147,Months!$A$1:$C$12,3)</f>
        <v>Winter</v>
      </c>
      <c r="M147" s="1" t="str">
        <f t="shared" si="23"/>
        <v>Winter 2000</v>
      </c>
      <c r="N147" s="1">
        <f>VLOOKUP(J147,Months!$A$1:$D$12,4)</f>
        <v>0.99</v>
      </c>
      <c r="O147" s="1">
        <f t="shared" si="24"/>
        <v>2000.99</v>
      </c>
      <c r="P147" s="1">
        <f t="shared" si="28"/>
        <v>0</v>
      </c>
      <c r="Q147" s="1">
        <f t="shared" si="29"/>
        <v>16</v>
      </c>
      <c r="R147" s="96">
        <v>6</v>
      </c>
      <c r="S147" s="95" t="s">
        <v>5</v>
      </c>
      <c r="T147" s="94">
        <v>8</v>
      </c>
      <c r="U147" s="95" t="s">
        <v>96</v>
      </c>
      <c r="V147" s="94"/>
      <c r="W147" s="95"/>
      <c r="X147" s="121">
        <f t="shared" si="25"/>
        <v>20</v>
      </c>
      <c r="Y147" s="121">
        <f t="shared" si="26"/>
        <v>66.666666666666671</v>
      </c>
      <c r="Z147" s="121">
        <f t="shared" si="27"/>
        <v>43.333333333333336</v>
      </c>
    </row>
    <row r="148" spans="1:26" x14ac:dyDescent="0.2">
      <c r="A148" s="4">
        <v>1</v>
      </c>
      <c r="B148" s="1" t="s">
        <v>39</v>
      </c>
      <c r="C148" s="4" t="s">
        <v>40</v>
      </c>
      <c r="D148" s="102" t="s">
        <v>143</v>
      </c>
      <c r="E148" s="4">
        <v>3</v>
      </c>
      <c r="G148" s="1" t="s">
        <v>41</v>
      </c>
      <c r="H148" s="2">
        <v>36990</v>
      </c>
      <c r="I148" s="1">
        <f t="shared" si="20"/>
        <v>2001</v>
      </c>
      <c r="J148" s="1">
        <f t="shared" si="21"/>
        <v>4</v>
      </c>
      <c r="K148" s="6">
        <f t="shared" si="22"/>
        <v>98</v>
      </c>
      <c r="L148" s="1" t="str">
        <f>VLOOKUP(J148,Months!$A$1:$C$12,3)</f>
        <v>Spring</v>
      </c>
      <c r="M148" s="1" t="str">
        <f t="shared" si="23"/>
        <v>Spring 2001</v>
      </c>
      <c r="N148" s="1">
        <f>VLOOKUP(J148,Months!$A$1:$D$12,4)</f>
        <v>0.25</v>
      </c>
      <c r="O148" s="1">
        <f t="shared" si="24"/>
        <v>2001.25</v>
      </c>
      <c r="P148" s="1">
        <f t="shared" si="28"/>
        <v>1</v>
      </c>
      <c r="Q148" s="1">
        <f t="shared" si="29"/>
        <v>17</v>
      </c>
      <c r="R148" s="96">
        <v>15</v>
      </c>
      <c r="S148" s="95" t="s">
        <v>3</v>
      </c>
      <c r="T148" s="94">
        <v>11</v>
      </c>
      <c r="U148" s="95" t="s">
        <v>96</v>
      </c>
      <c r="V148" s="94"/>
      <c r="W148" s="95"/>
      <c r="X148" s="121">
        <f t="shared" si="25"/>
        <v>50</v>
      </c>
      <c r="Y148" s="121">
        <f t="shared" si="26"/>
        <v>91.666666666666671</v>
      </c>
      <c r="Z148" s="121">
        <f t="shared" si="27"/>
        <v>70.833333333333343</v>
      </c>
    </row>
    <row r="149" spans="1:26" x14ac:dyDescent="0.2">
      <c r="A149" s="4">
        <v>13</v>
      </c>
      <c r="B149" s="1" t="s">
        <v>56</v>
      </c>
      <c r="C149" s="4" t="s">
        <v>57</v>
      </c>
      <c r="D149" s="4" t="s">
        <v>143</v>
      </c>
      <c r="E149" s="4">
        <v>2</v>
      </c>
      <c r="G149" s="1" t="s">
        <v>58</v>
      </c>
      <c r="H149" s="2">
        <v>37015</v>
      </c>
      <c r="I149" s="1">
        <f t="shared" si="20"/>
        <v>2001</v>
      </c>
      <c r="J149" s="1">
        <f t="shared" si="21"/>
        <v>5</v>
      </c>
      <c r="K149" s="6">
        <f t="shared" si="22"/>
        <v>123</v>
      </c>
      <c r="L149" s="1" t="str">
        <f>VLOOKUP(J149,Months!$A$1:$C$12,3)</f>
        <v>Spring</v>
      </c>
      <c r="M149" s="1" t="str">
        <f t="shared" si="23"/>
        <v>Spring 2001</v>
      </c>
      <c r="N149" s="1">
        <f>VLOOKUP(J149,Months!$A$1:$D$12,4)</f>
        <v>0.25</v>
      </c>
      <c r="O149" s="1">
        <f t="shared" si="24"/>
        <v>2001.25</v>
      </c>
      <c r="P149" s="1">
        <f t="shared" si="28"/>
        <v>0</v>
      </c>
      <c r="Q149" s="1">
        <f t="shared" si="29"/>
        <v>17</v>
      </c>
      <c r="R149" s="96">
        <v>6</v>
      </c>
      <c r="S149" s="95" t="s">
        <v>5</v>
      </c>
      <c r="T149" s="94">
        <v>5</v>
      </c>
      <c r="U149" s="95" t="s">
        <v>97</v>
      </c>
      <c r="V149" s="94"/>
      <c r="W149" s="95"/>
      <c r="X149" s="121">
        <f t="shared" si="25"/>
        <v>20</v>
      </c>
      <c r="Y149" s="121">
        <f t="shared" si="26"/>
        <v>41.666666666666664</v>
      </c>
      <c r="Z149" s="121">
        <f t="shared" si="27"/>
        <v>30.833333333333332</v>
      </c>
    </row>
    <row r="150" spans="1:26" x14ac:dyDescent="0.2">
      <c r="A150" s="4">
        <v>27</v>
      </c>
      <c r="B150" s="1" t="s">
        <v>79</v>
      </c>
      <c r="C150" s="4" t="s">
        <v>80</v>
      </c>
      <c r="D150" s="4" t="s">
        <v>143</v>
      </c>
      <c r="E150" s="4">
        <v>13</v>
      </c>
      <c r="G150" s="1" t="s">
        <v>81</v>
      </c>
      <c r="H150" s="2">
        <v>37016</v>
      </c>
      <c r="I150" s="1">
        <f t="shared" si="20"/>
        <v>2001</v>
      </c>
      <c r="J150" s="1">
        <f t="shared" si="21"/>
        <v>5</v>
      </c>
      <c r="K150" s="6">
        <f t="shared" si="22"/>
        <v>124</v>
      </c>
      <c r="L150" s="1" t="str">
        <f>VLOOKUP(J150,Months!$A$1:$C$12,3)</f>
        <v>Spring</v>
      </c>
      <c r="M150" s="1" t="str">
        <f t="shared" si="23"/>
        <v>Spring 2001</v>
      </c>
      <c r="N150" s="1">
        <f>VLOOKUP(J150,Months!$A$1:$D$12,4)</f>
        <v>0.25</v>
      </c>
      <c r="O150" s="1">
        <f t="shared" si="24"/>
        <v>2001.25</v>
      </c>
      <c r="P150" s="1">
        <f t="shared" si="28"/>
        <v>0</v>
      </c>
      <c r="Q150" s="1">
        <f t="shared" si="29"/>
        <v>17</v>
      </c>
      <c r="R150" s="96">
        <v>15</v>
      </c>
      <c r="S150" s="95" t="s">
        <v>3</v>
      </c>
      <c r="T150" s="94">
        <v>6</v>
      </c>
      <c r="U150" s="95" t="s">
        <v>97</v>
      </c>
      <c r="V150" s="94"/>
      <c r="W150" s="95"/>
      <c r="X150" s="121">
        <f t="shared" si="25"/>
        <v>50</v>
      </c>
      <c r="Y150" s="121">
        <f t="shared" si="26"/>
        <v>50</v>
      </c>
      <c r="Z150" s="121">
        <f t="shared" si="27"/>
        <v>50</v>
      </c>
    </row>
    <row r="151" spans="1:26" x14ac:dyDescent="0.2">
      <c r="A151" s="4">
        <v>16</v>
      </c>
      <c r="B151" s="1" t="s">
        <v>76</v>
      </c>
      <c r="C151" s="4" t="s">
        <v>77</v>
      </c>
      <c r="D151" s="4" t="s">
        <v>143</v>
      </c>
      <c r="E151" s="4">
        <v>12</v>
      </c>
      <c r="G151" s="1" t="s">
        <v>78</v>
      </c>
      <c r="H151" s="2">
        <v>37016</v>
      </c>
      <c r="I151" s="1">
        <f t="shared" si="20"/>
        <v>2001</v>
      </c>
      <c r="J151" s="1">
        <f t="shared" si="21"/>
        <v>5</v>
      </c>
      <c r="K151" s="6">
        <f t="shared" si="22"/>
        <v>124</v>
      </c>
      <c r="L151" s="1" t="str">
        <f>VLOOKUP(J151,Months!$A$1:$C$12,3)</f>
        <v>Spring</v>
      </c>
      <c r="M151" s="1" t="str">
        <f t="shared" si="23"/>
        <v>Spring 2001</v>
      </c>
      <c r="N151" s="1">
        <f>VLOOKUP(J151,Months!$A$1:$D$12,4)</f>
        <v>0.25</v>
      </c>
      <c r="O151" s="1">
        <f t="shared" si="24"/>
        <v>2001.25</v>
      </c>
      <c r="P151" s="1">
        <f t="shared" si="28"/>
        <v>0</v>
      </c>
      <c r="Q151" s="1">
        <f t="shared" si="29"/>
        <v>17</v>
      </c>
      <c r="R151" s="96">
        <v>15</v>
      </c>
      <c r="S151" s="95" t="s">
        <v>3</v>
      </c>
      <c r="T151" s="94">
        <v>10</v>
      </c>
      <c r="U151" s="95" t="s">
        <v>96</v>
      </c>
      <c r="V151" s="94"/>
      <c r="W151" s="95"/>
      <c r="X151" s="121">
        <f t="shared" si="25"/>
        <v>50</v>
      </c>
      <c r="Y151" s="121">
        <f t="shared" si="26"/>
        <v>83.333333333333329</v>
      </c>
      <c r="Z151" s="121">
        <f t="shared" si="27"/>
        <v>66.666666666666657</v>
      </c>
    </row>
    <row r="152" spans="1:26" x14ac:dyDescent="0.2">
      <c r="A152" s="4">
        <v>24</v>
      </c>
      <c r="B152" s="1" t="s">
        <v>66</v>
      </c>
      <c r="C152" s="4" t="s">
        <v>69</v>
      </c>
      <c r="D152" s="4" t="s">
        <v>143</v>
      </c>
      <c r="E152" s="4">
        <v>7</v>
      </c>
      <c r="G152" s="1" t="s">
        <v>70</v>
      </c>
      <c r="H152" s="2">
        <v>37017</v>
      </c>
      <c r="I152" s="1">
        <f t="shared" si="20"/>
        <v>2001</v>
      </c>
      <c r="J152" s="1">
        <f t="shared" si="21"/>
        <v>5</v>
      </c>
      <c r="K152" s="6">
        <f t="shared" si="22"/>
        <v>125</v>
      </c>
      <c r="L152" s="1" t="str">
        <f>VLOOKUP(J152,Months!$A$1:$C$12,3)</f>
        <v>Spring</v>
      </c>
      <c r="M152" s="1" t="str">
        <f t="shared" si="23"/>
        <v>Spring 2001</v>
      </c>
      <c r="N152" s="1">
        <f>VLOOKUP(J152,Months!$A$1:$D$12,4)</f>
        <v>0.25</v>
      </c>
      <c r="O152" s="1">
        <f t="shared" si="24"/>
        <v>2001.25</v>
      </c>
      <c r="P152" s="1">
        <f t="shared" si="28"/>
        <v>0</v>
      </c>
      <c r="Q152" s="1">
        <f t="shared" si="29"/>
        <v>17</v>
      </c>
      <c r="R152" s="96">
        <v>9</v>
      </c>
      <c r="S152" s="95" t="s">
        <v>3</v>
      </c>
      <c r="T152" s="94">
        <v>8</v>
      </c>
      <c r="U152" s="95" t="s">
        <v>96</v>
      </c>
      <c r="V152" s="94"/>
      <c r="W152" s="95"/>
      <c r="X152" s="121">
        <f t="shared" si="25"/>
        <v>30</v>
      </c>
      <c r="Y152" s="121">
        <f t="shared" si="26"/>
        <v>66.666666666666671</v>
      </c>
      <c r="Z152" s="121">
        <f t="shared" si="27"/>
        <v>48.333333333333336</v>
      </c>
    </row>
    <row r="153" spans="1:26" x14ac:dyDescent="0.2">
      <c r="A153" s="4">
        <v>24</v>
      </c>
      <c r="B153" s="1" t="s">
        <v>129</v>
      </c>
      <c r="C153" s="4" t="s">
        <v>103</v>
      </c>
      <c r="D153" s="102" t="s">
        <v>143</v>
      </c>
      <c r="H153" s="2">
        <v>37017</v>
      </c>
      <c r="I153" s="1">
        <f t="shared" si="20"/>
        <v>2001</v>
      </c>
      <c r="J153" s="1">
        <f t="shared" si="21"/>
        <v>5</v>
      </c>
      <c r="K153" s="6">
        <f t="shared" si="22"/>
        <v>125</v>
      </c>
      <c r="L153" s="1" t="str">
        <f>VLOOKUP(J153,Months!$A$1:$C$12,3)</f>
        <v>Spring</v>
      </c>
      <c r="M153" s="1" t="str">
        <f t="shared" si="23"/>
        <v>Spring 2001</v>
      </c>
      <c r="N153" s="1">
        <f>VLOOKUP(J153,Months!$A$1:$D$12,4)</f>
        <v>0.25</v>
      </c>
      <c r="O153" s="1">
        <f t="shared" si="24"/>
        <v>2001.25</v>
      </c>
      <c r="P153" s="1">
        <f t="shared" si="28"/>
        <v>0</v>
      </c>
      <c r="Q153" s="1">
        <f t="shared" si="29"/>
        <v>17</v>
      </c>
      <c r="R153" s="96">
        <v>9</v>
      </c>
      <c r="S153" s="95" t="s">
        <v>3</v>
      </c>
      <c r="T153" s="94"/>
      <c r="U153" s="95"/>
      <c r="V153" s="94"/>
      <c r="W153" s="95"/>
      <c r="X153" s="121">
        <f t="shared" si="25"/>
        <v>30</v>
      </c>
      <c r="Z153" s="121">
        <f t="shared" si="27"/>
        <v>30</v>
      </c>
    </row>
    <row r="154" spans="1:26" x14ac:dyDescent="0.2">
      <c r="A154" s="4">
        <v>4</v>
      </c>
      <c r="B154" s="1" t="s">
        <v>53</v>
      </c>
      <c r="C154" s="4" t="s">
        <v>54</v>
      </c>
      <c r="D154" s="4" t="s">
        <v>143</v>
      </c>
      <c r="E154" s="4">
        <v>1</v>
      </c>
      <c r="G154" s="1" t="s">
        <v>55</v>
      </c>
      <c r="H154" s="2">
        <v>37025</v>
      </c>
      <c r="I154" s="1">
        <f t="shared" si="20"/>
        <v>2001</v>
      </c>
      <c r="J154" s="1">
        <f t="shared" si="21"/>
        <v>5</v>
      </c>
      <c r="K154" s="6">
        <f t="shared" si="22"/>
        <v>133</v>
      </c>
      <c r="L154" s="1" t="str">
        <f>VLOOKUP(J154,Months!$A$1:$C$12,3)</f>
        <v>Spring</v>
      </c>
      <c r="M154" s="1" t="str">
        <f t="shared" si="23"/>
        <v>Spring 2001</v>
      </c>
      <c r="N154" s="1">
        <f>VLOOKUP(J154,Months!$A$1:$D$12,4)</f>
        <v>0.25</v>
      </c>
      <c r="O154" s="1">
        <f t="shared" si="24"/>
        <v>2001.25</v>
      </c>
      <c r="P154" s="1">
        <f t="shared" si="28"/>
        <v>0</v>
      </c>
      <c r="Q154" s="1">
        <f t="shared" si="29"/>
        <v>17</v>
      </c>
      <c r="R154" s="96">
        <v>9</v>
      </c>
      <c r="S154" s="95" t="s">
        <v>3</v>
      </c>
      <c r="T154" s="94">
        <v>7</v>
      </c>
      <c r="U154" s="95" t="s">
        <v>96</v>
      </c>
      <c r="V154" s="94"/>
      <c r="W154" s="95"/>
      <c r="X154" s="121">
        <f t="shared" si="25"/>
        <v>30</v>
      </c>
      <c r="Y154" s="121">
        <f t="shared" si="26"/>
        <v>58.333333333333336</v>
      </c>
      <c r="Z154" s="121">
        <f t="shared" si="27"/>
        <v>44.166666666666671</v>
      </c>
    </row>
    <row r="155" spans="1:26" x14ac:dyDescent="0.2">
      <c r="A155" s="4">
        <v>17</v>
      </c>
      <c r="B155" s="1" t="s">
        <v>135</v>
      </c>
      <c r="C155" s="4" t="s">
        <v>133</v>
      </c>
      <c r="D155" s="4" t="s">
        <v>135</v>
      </c>
      <c r="E155" s="4">
        <v>3</v>
      </c>
      <c r="F155" s="1" t="s">
        <v>135</v>
      </c>
      <c r="H155" s="2">
        <v>37029</v>
      </c>
      <c r="I155" s="1">
        <f t="shared" si="20"/>
        <v>2001</v>
      </c>
      <c r="J155" s="1">
        <f t="shared" si="21"/>
        <v>5</v>
      </c>
      <c r="K155" s="6">
        <f t="shared" si="22"/>
        <v>137</v>
      </c>
      <c r="L155" s="1" t="str">
        <f>VLOOKUP(J155,Months!$A$1:$C$12,3)</f>
        <v>Spring</v>
      </c>
      <c r="M155" s="1" t="str">
        <f t="shared" si="23"/>
        <v>Spring 2001</v>
      </c>
      <c r="N155" s="1">
        <f>VLOOKUP(J155,Months!$A$1:$D$12,4)</f>
        <v>0.25</v>
      </c>
      <c r="O155" s="1">
        <f t="shared" si="24"/>
        <v>2001.25</v>
      </c>
      <c r="P155" s="1">
        <f t="shared" si="28"/>
        <v>0</v>
      </c>
      <c r="Q155" s="1">
        <f t="shared" si="29"/>
        <v>17</v>
      </c>
      <c r="R155" s="96">
        <v>22</v>
      </c>
      <c r="S155" s="95" t="s">
        <v>9</v>
      </c>
      <c r="T155" s="94"/>
      <c r="U155" s="95"/>
      <c r="V155" s="94"/>
      <c r="W155" s="95"/>
      <c r="X155" s="121">
        <f t="shared" si="25"/>
        <v>73.333333333333329</v>
      </c>
      <c r="Z155" s="121">
        <f t="shared" si="27"/>
        <v>73.333333333333329</v>
      </c>
    </row>
    <row r="156" spans="1:26" x14ac:dyDescent="0.2">
      <c r="A156" s="4">
        <v>19</v>
      </c>
      <c r="B156" s="1" t="s">
        <v>135</v>
      </c>
      <c r="C156" s="4" t="s">
        <v>132</v>
      </c>
      <c r="D156" s="4" t="s">
        <v>135</v>
      </c>
      <c r="E156" s="4">
        <v>2</v>
      </c>
      <c r="F156" s="1" t="s">
        <v>135</v>
      </c>
      <c r="H156" s="2">
        <v>37029</v>
      </c>
      <c r="I156" s="1">
        <f t="shared" si="20"/>
        <v>2001</v>
      </c>
      <c r="J156" s="1">
        <f t="shared" si="21"/>
        <v>5</v>
      </c>
      <c r="K156" s="6">
        <f t="shared" si="22"/>
        <v>137</v>
      </c>
      <c r="L156" s="1" t="str">
        <f>VLOOKUP(J156,Months!$A$1:$C$12,3)</f>
        <v>Spring</v>
      </c>
      <c r="M156" s="1" t="str">
        <f t="shared" si="23"/>
        <v>Spring 2001</v>
      </c>
      <c r="N156" s="1">
        <f>VLOOKUP(J156,Months!$A$1:$D$12,4)</f>
        <v>0.25</v>
      </c>
      <c r="O156" s="1">
        <f t="shared" si="24"/>
        <v>2001.25</v>
      </c>
      <c r="P156" s="1">
        <f t="shared" si="28"/>
        <v>0</v>
      </c>
      <c r="Q156" s="1">
        <f t="shared" si="29"/>
        <v>17</v>
      </c>
      <c r="R156" s="96">
        <v>13</v>
      </c>
      <c r="S156" s="95" t="s">
        <v>3</v>
      </c>
      <c r="T156" s="94"/>
      <c r="U156" s="95"/>
      <c r="V156" s="94"/>
      <c r="W156" s="95"/>
      <c r="X156" s="121">
        <f t="shared" si="25"/>
        <v>43.333333333333336</v>
      </c>
      <c r="Z156" s="121">
        <f t="shared" si="27"/>
        <v>43.333333333333336</v>
      </c>
    </row>
    <row r="157" spans="1:26" x14ac:dyDescent="0.2">
      <c r="A157" s="4">
        <v>21</v>
      </c>
      <c r="B157" s="1" t="s">
        <v>135</v>
      </c>
      <c r="C157" s="4" t="s">
        <v>122</v>
      </c>
      <c r="D157" s="4" t="s">
        <v>135</v>
      </c>
      <c r="E157" s="4">
        <v>4</v>
      </c>
      <c r="F157" s="1" t="s">
        <v>135</v>
      </c>
      <c r="H157" s="2">
        <v>37029</v>
      </c>
      <c r="I157" s="1">
        <f t="shared" si="20"/>
        <v>2001</v>
      </c>
      <c r="J157" s="1">
        <f t="shared" si="21"/>
        <v>5</v>
      </c>
      <c r="K157" s="6">
        <f t="shared" si="22"/>
        <v>137</v>
      </c>
      <c r="L157" s="1" t="str">
        <f>VLOOKUP(J157,Months!$A$1:$C$12,3)</f>
        <v>Spring</v>
      </c>
      <c r="M157" s="1" t="str">
        <f t="shared" si="23"/>
        <v>Spring 2001</v>
      </c>
      <c r="N157" s="1">
        <f>VLOOKUP(J157,Months!$A$1:$D$12,4)</f>
        <v>0.25</v>
      </c>
      <c r="O157" s="1">
        <f t="shared" si="24"/>
        <v>2001.25</v>
      </c>
      <c r="P157" s="1">
        <f t="shared" si="28"/>
        <v>0</v>
      </c>
      <c r="Q157" s="1">
        <f t="shared" si="29"/>
        <v>17</v>
      </c>
      <c r="R157" s="96">
        <v>18</v>
      </c>
      <c r="S157" s="95" t="s">
        <v>9</v>
      </c>
      <c r="T157" s="94"/>
      <c r="U157" s="95"/>
      <c r="V157" s="94"/>
      <c r="W157" s="95"/>
      <c r="X157" s="121">
        <f t="shared" si="25"/>
        <v>60</v>
      </c>
      <c r="Z157" s="121">
        <f t="shared" si="27"/>
        <v>60</v>
      </c>
    </row>
    <row r="158" spans="1:26" x14ac:dyDescent="0.2">
      <c r="A158" s="4">
        <v>22</v>
      </c>
      <c r="B158" s="1" t="s">
        <v>135</v>
      </c>
      <c r="C158" s="4" t="s">
        <v>127</v>
      </c>
      <c r="D158" s="4" t="s">
        <v>135</v>
      </c>
      <c r="E158" s="4">
        <v>5</v>
      </c>
      <c r="F158" s="1" t="s">
        <v>135</v>
      </c>
      <c r="H158" s="2">
        <v>37029</v>
      </c>
      <c r="I158" s="1">
        <f t="shared" si="20"/>
        <v>2001</v>
      </c>
      <c r="J158" s="1">
        <f t="shared" si="21"/>
        <v>5</v>
      </c>
      <c r="K158" s="6">
        <f t="shared" si="22"/>
        <v>137</v>
      </c>
      <c r="L158" s="1" t="str">
        <f>VLOOKUP(J158,Months!$A$1:$C$12,3)</f>
        <v>Spring</v>
      </c>
      <c r="M158" s="1" t="str">
        <f t="shared" si="23"/>
        <v>Spring 2001</v>
      </c>
      <c r="N158" s="1">
        <f>VLOOKUP(J158,Months!$A$1:$D$12,4)</f>
        <v>0.25</v>
      </c>
      <c r="O158" s="1">
        <f t="shared" si="24"/>
        <v>2001.25</v>
      </c>
      <c r="P158" s="1">
        <f t="shared" si="28"/>
        <v>0</v>
      </c>
      <c r="Q158" s="1">
        <f t="shared" si="29"/>
        <v>17</v>
      </c>
      <c r="R158" s="96">
        <v>10</v>
      </c>
      <c r="S158" s="95" t="s">
        <v>5</v>
      </c>
      <c r="T158" s="94"/>
      <c r="U158" s="95"/>
      <c r="V158" s="94"/>
      <c r="W158" s="95"/>
      <c r="X158" s="121">
        <f t="shared" si="25"/>
        <v>33.333333333333336</v>
      </c>
      <c r="Z158" s="121">
        <f t="shared" si="27"/>
        <v>33.333333333333336</v>
      </c>
    </row>
    <row r="159" spans="1:26" x14ac:dyDescent="0.2">
      <c r="A159" s="4">
        <v>24</v>
      </c>
      <c r="B159" s="1" t="s">
        <v>117</v>
      </c>
      <c r="C159" s="4" t="s">
        <v>131</v>
      </c>
      <c r="D159" s="4" t="s">
        <v>135</v>
      </c>
      <c r="E159" s="4">
        <v>1</v>
      </c>
      <c r="F159" s="1" t="s">
        <v>135</v>
      </c>
      <c r="H159" s="2">
        <v>37029</v>
      </c>
      <c r="I159" s="1">
        <f t="shared" si="20"/>
        <v>2001</v>
      </c>
      <c r="J159" s="1">
        <f t="shared" si="21"/>
        <v>5</v>
      </c>
      <c r="K159" s="6">
        <f t="shared" si="22"/>
        <v>137</v>
      </c>
      <c r="L159" s="1" t="str">
        <f>VLOOKUP(J159,Months!$A$1:$C$12,3)</f>
        <v>Spring</v>
      </c>
      <c r="M159" s="1" t="str">
        <f t="shared" si="23"/>
        <v>Spring 2001</v>
      </c>
      <c r="N159" s="1">
        <f>VLOOKUP(J159,Months!$A$1:$D$12,4)</f>
        <v>0.25</v>
      </c>
      <c r="O159" s="1">
        <f t="shared" si="24"/>
        <v>2001.25</v>
      </c>
      <c r="P159" s="1">
        <f t="shared" si="28"/>
        <v>0</v>
      </c>
      <c r="Q159" s="1">
        <f t="shared" si="29"/>
        <v>17</v>
      </c>
      <c r="R159" s="96">
        <v>26</v>
      </c>
      <c r="S159" s="95" t="s">
        <v>45</v>
      </c>
      <c r="T159" s="94"/>
      <c r="U159" s="95"/>
      <c r="V159" s="94"/>
      <c r="W159" s="95"/>
      <c r="X159" s="121">
        <f t="shared" si="25"/>
        <v>86.666666666666671</v>
      </c>
      <c r="Z159" s="121">
        <f t="shared" si="27"/>
        <v>86.666666666666671</v>
      </c>
    </row>
    <row r="160" spans="1:26" x14ac:dyDescent="0.2">
      <c r="A160" s="4">
        <v>60</v>
      </c>
      <c r="B160" s="1" t="s">
        <v>135</v>
      </c>
      <c r="C160" s="4" t="s">
        <v>126</v>
      </c>
      <c r="D160" s="4" t="s">
        <v>135</v>
      </c>
      <c r="E160" s="4" t="s">
        <v>134</v>
      </c>
      <c r="F160" s="1" t="s">
        <v>135</v>
      </c>
      <c r="H160" s="2">
        <v>37029</v>
      </c>
      <c r="I160" s="1">
        <f t="shared" si="20"/>
        <v>2001</v>
      </c>
      <c r="J160" s="1">
        <f t="shared" si="21"/>
        <v>5</v>
      </c>
      <c r="K160" s="6">
        <f t="shared" si="22"/>
        <v>137</v>
      </c>
      <c r="L160" s="1" t="str">
        <f>VLOOKUP(J160,Months!$A$1:$C$12,3)</f>
        <v>Spring</v>
      </c>
      <c r="M160" s="1" t="str">
        <f t="shared" si="23"/>
        <v>Spring 2001</v>
      </c>
      <c r="N160" s="1">
        <f>VLOOKUP(J160,Months!$A$1:$D$12,4)</f>
        <v>0.25</v>
      </c>
      <c r="O160" s="1">
        <f t="shared" si="24"/>
        <v>2001.25</v>
      </c>
      <c r="P160" s="1">
        <f t="shared" si="28"/>
        <v>0</v>
      </c>
      <c r="Q160" s="1">
        <f t="shared" si="29"/>
        <v>17</v>
      </c>
      <c r="R160" s="96">
        <v>23</v>
      </c>
      <c r="S160" s="95" t="s">
        <v>45</v>
      </c>
      <c r="T160" s="94"/>
      <c r="U160" s="95"/>
      <c r="V160" s="94"/>
      <c r="W160" s="95"/>
      <c r="X160" s="121">
        <f t="shared" si="25"/>
        <v>76.666666666666671</v>
      </c>
      <c r="Z160" s="121">
        <f t="shared" si="27"/>
        <v>76.666666666666671</v>
      </c>
    </row>
    <row r="161" spans="1:26" x14ac:dyDescent="0.2">
      <c r="A161" s="4">
        <v>61</v>
      </c>
      <c r="B161" s="1" t="s">
        <v>135</v>
      </c>
      <c r="C161" s="4" t="s">
        <v>124</v>
      </c>
      <c r="D161" s="4" t="s">
        <v>135</v>
      </c>
      <c r="E161" s="4">
        <v>6</v>
      </c>
      <c r="F161" s="1" t="s">
        <v>135</v>
      </c>
      <c r="H161" s="2">
        <v>37029</v>
      </c>
      <c r="I161" s="1">
        <f t="shared" si="20"/>
        <v>2001</v>
      </c>
      <c r="J161" s="1">
        <f t="shared" si="21"/>
        <v>5</v>
      </c>
      <c r="K161" s="6">
        <f t="shared" si="22"/>
        <v>137</v>
      </c>
      <c r="L161" s="1" t="str">
        <f>VLOOKUP(J161,Months!$A$1:$C$12,3)</f>
        <v>Spring</v>
      </c>
      <c r="M161" s="1" t="str">
        <f t="shared" si="23"/>
        <v>Spring 2001</v>
      </c>
      <c r="N161" s="1">
        <f>VLOOKUP(J161,Months!$A$1:$D$12,4)</f>
        <v>0.25</v>
      </c>
      <c r="O161" s="1">
        <f t="shared" si="24"/>
        <v>2001.25</v>
      </c>
      <c r="P161" s="1">
        <f t="shared" si="28"/>
        <v>0</v>
      </c>
      <c r="Q161" s="1">
        <f t="shared" si="29"/>
        <v>17</v>
      </c>
      <c r="R161" s="96">
        <v>23</v>
      </c>
      <c r="S161" s="95" t="s">
        <v>45</v>
      </c>
      <c r="T161" s="94"/>
      <c r="U161" s="95"/>
      <c r="V161" s="94"/>
      <c r="W161" s="95"/>
      <c r="X161" s="121">
        <f t="shared" si="25"/>
        <v>76.666666666666671</v>
      </c>
      <c r="Z161" s="121">
        <f t="shared" si="27"/>
        <v>76.666666666666671</v>
      </c>
    </row>
    <row r="162" spans="1:26" x14ac:dyDescent="0.2">
      <c r="A162" s="4">
        <v>8</v>
      </c>
      <c r="B162" s="1" t="s">
        <v>53</v>
      </c>
      <c r="C162" s="4" t="s">
        <v>61</v>
      </c>
      <c r="D162" s="4" t="s">
        <v>143</v>
      </c>
      <c r="E162" s="4">
        <v>4</v>
      </c>
      <c r="G162" s="1" t="s">
        <v>62</v>
      </c>
      <c r="H162" s="2">
        <v>37030</v>
      </c>
      <c r="I162" s="1">
        <f t="shared" si="20"/>
        <v>2001</v>
      </c>
      <c r="J162" s="1">
        <f t="shared" si="21"/>
        <v>5</v>
      </c>
      <c r="K162" s="6">
        <f t="shared" si="22"/>
        <v>138</v>
      </c>
      <c r="L162" s="1" t="str">
        <f>VLOOKUP(J162,Months!$A$1:$C$12,3)</f>
        <v>Spring</v>
      </c>
      <c r="M162" s="1" t="str">
        <f t="shared" si="23"/>
        <v>Spring 2001</v>
      </c>
      <c r="N162" s="1">
        <f>VLOOKUP(J162,Months!$A$1:$D$12,4)</f>
        <v>0.25</v>
      </c>
      <c r="O162" s="1">
        <f t="shared" si="24"/>
        <v>2001.25</v>
      </c>
      <c r="P162" s="1">
        <f t="shared" si="28"/>
        <v>0</v>
      </c>
      <c r="Q162" s="1">
        <f t="shared" si="29"/>
        <v>17</v>
      </c>
      <c r="R162" s="96">
        <v>9</v>
      </c>
      <c r="S162" s="95" t="s">
        <v>3</v>
      </c>
      <c r="T162" s="94">
        <v>3</v>
      </c>
      <c r="U162" s="95" t="s">
        <v>97</v>
      </c>
      <c r="V162" s="94"/>
      <c r="W162" s="95"/>
      <c r="X162" s="121">
        <f t="shared" si="25"/>
        <v>30</v>
      </c>
      <c r="Y162" s="121">
        <f t="shared" si="26"/>
        <v>25</v>
      </c>
      <c r="Z162" s="121">
        <f t="shared" si="27"/>
        <v>27.5</v>
      </c>
    </row>
    <row r="163" spans="1:26" x14ac:dyDescent="0.2">
      <c r="A163" s="4">
        <v>35</v>
      </c>
      <c r="B163" s="1" t="s">
        <v>52</v>
      </c>
      <c r="C163" s="4">
        <v>1517</v>
      </c>
      <c r="D163" s="4" t="s">
        <v>143</v>
      </c>
      <c r="E163" s="4">
        <v>15</v>
      </c>
      <c r="F163" s="1" t="s">
        <v>51</v>
      </c>
      <c r="H163" s="2">
        <v>37030</v>
      </c>
      <c r="I163" s="1">
        <f t="shared" si="20"/>
        <v>2001</v>
      </c>
      <c r="J163" s="1">
        <f t="shared" si="21"/>
        <v>5</v>
      </c>
      <c r="K163" s="6">
        <f t="shared" si="22"/>
        <v>138</v>
      </c>
      <c r="L163" s="1" t="str">
        <f>VLOOKUP(J163,Months!$A$1:$C$12,3)</f>
        <v>Spring</v>
      </c>
      <c r="M163" s="1" t="str">
        <f t="shared" si="23"/>
        <v>Spring 2001</v>
      </c>
      <c r="N163" s="1">
        <f>VLOOKUP(J163,Months!$A$1:$D$12,4)</f>
        <v>0.25</v>
      </c>
      <c r="O163" s="1">
        <f t="shared" si="24"/>
        <v>2001.25</v>
      </c>
      <c r="P163" s="1">
        <f t="shared" si="28"/>
        <v>0</v>
      </c>
      <c r="Q163" s="1">
        <f t="shared" si="29"/>
        <v>17</v>
      </c>
      <c r="R163" s="96">
        <v>12</v>
      </c>
      <c r="S163" s="95" t="str">
        <f>IF(R163&lt;8,"Poor",IF(R163&lt;=16,"Fair","Good"))</f>
        <v>Fair</v>
      </c>
      <c r="T163" s="94">
        <v>9</v>
      </c>
      <c r="U163" s="95" t="s">
        <v>96</v>
      </c>
      <c r="V163" s="94"/>
      <c r="W163" s="95"/>
      <c r="X163" s="121">
        <f t="shared" si="25"/>
        <v>40</v>
      </c>
      <c r="Y163" s="121">
        <f t="shared" si="26"/>
        <v>75</v>
      </c>
      <c r="Z163" s="121">
        <f t="shared" si="27"/>
        <v>57.5</v>
      </c>
    </row>
    <row r="164" spans="1:26" x14ac:dyDescent="0.2">
      <c r="A164" s="4">
        <v>32</v>
      </c>
      <c r="B164" s="1" t="s">
        <v>85</v>
      </c>
      <c r="C164" s="4" t="s">
        <v>91</v>
      </c>
      <c r="D164" s="4" t="s">
        <v>143</v>
      </c>
      <c r="E164" s="4">
        <v>16</v>
      </c>
      <c r="G164" s="1" t="s">
        <v>92</v>
      </c>
      <c r="H164" s="2">
        <v>37030</v>
      </c>
      <c r="I164" s="1">
        <f t="shared" si="20"/>
        <v>2001</v>
      </c>
      <c r="J164" s="1">
        <f t="shared" si="21"/>
        <v>5</v>
      </c>
      <c r="K164" s="6">
        <f t="shared" si="22"/>
        <v>138</v>
      </c>
      <c r="L164" s="1" t="str">
        <f>VLOOKUP(J164,Months!$A$1:$C$12,3)</f>
        <v>Spring</v>
      </c>
      <c r="M164" s="1" t="str">
        <f t="shared" si="23"/>
        <v>Spring 2001</v>
      </c>
      <c r="N164" s="1">
        <f>VLOOKUP(J164,Months!$A$1:$D$12,4)</f>
        <v>0.25</v>
      </c>
      <c r="O164" s="1">
        <f t="shared" si="24"/>
        <v>2001.25</v>
      </c>
      <c r="P164" s="1">
        <f t="shared" si="28"/>
        <v>0</v>
      </c>
      <c r="Q164" s="1">
        <f t="shared" si="29"/>
        <v>17</v>
      </c>
      <c r="R164" s="96">
        <v>15</v>
      </c>
      <c r="S164" s="95" t="s">
        <v>3</v>
      </c>
      <c r="T164" s="94">
        <v>11</v>
      </c>
      <c r="U164" s="95" t="s">
        <v>96</v>
      </c>
      <c r="V164" s="94"/>
      <c r="W164" s="95"/>
      <c r="X164" s="121">
        <f t="shared" si="25"/>
        <v>50</v>
      </c>
      <c r="Y164" s="121">
        <f t="shared" si="26"/>
        <v>91.666666666666671</v>
      </c>
      <c r="Z164" s="121">
        <f t="shared" si="27"/>
        <v>70.833333333333343</v>
      </c>
    </row>
    <row r="165" spans="1:26" x14ac:dyDescent="0.2">
      <c r="A165" s="4">
        <v>1</v>
      </c>
      <c r="B165" s="1" t="s">
        <v>53</v>
      </c>
      <c r="C165" s="4" t="s">
        <v>59</v>
      </c>
      <c r="D165" s="4" t="s">
        <v>143</v>
      </c>
      <c r="E165" s="4">
        <v>3</v>
      </c>
      <c r="G165" s="1" t="s">
        <v>60</v>
      </c>
      <c r="H165" s="2">
        <v>37031</v>
      </c>
      <c r="I165" s="1">
        <f t="shared" si="20"/>
        <v>2001</v>
      </c>
      <c r="J165" s="1">
        <f t="shared" si="21"/>
        <v>5</v>
      </c>
      <c r="K165" s="6">
        <f t="shared" si="22"/>
        <v>139</v>
      </c>
      <c r="L165" s="1" t="str">
        <f>VLOOKUP(J165,Months!$A$1:$C$12,3)</f>
        <v>Spring</v>
      </c>
      <c r="M165" s="1" t="str">
        <f t="shared" si="23"/>
        <v>Spring 2001</v>
      </c>
      <c r="N165" s="1">
        <f>VLOOKUP(J165,Months!$A$1:$D$12,4)</f>
        <v>0.25</v>
      </c>
      <c r="O165" s="1">
        <f t="shared" si="24"/>
        <v>2001.25</v>
      </c>
      <c r="P165" s="1">
        <f t="shared" si="28"/>
        <v>0</v>
      </c>
      <c r="Q165" s="1">
        <f t="shared" si="29"/>
        <v>17</v>
      </c>
      <c r="R165" s="96">
        <v>9</v>
      </c>
      <c r="S165" s="95" t="s">
        <v>3</v>
      </c>
      <c r="T165" s="94">
        <v>12</v>
      </c>
      <c r="U165" s="95" t="s">
        <v>96</v>
      </c>
      <c r="V165" s="94"/>
      <c r="W165" s="95"/>
      <c r="X165" s="121">
        <f t="shared" si="25"/>
        <v>30</v>
      </c>
      <c r="Y165" s="121">
        <f t="shared" si="26"/>
        <v>100</v>
      </c>
      <c r="Z165" s="121">
        <f t="shared" si="27"/>
        <v>65</v>
      </c>
    </row>
    <row r="166" spans="1:26" x14ac:dyDescent="0.2">
      <c r="A166" s="4">
        <v>17</v>
      </c>
      <c r="B166" s="1" t="s">
        <v>128</v>
      </c>
      <c r="C166" s="4" t="s">
        <v>67</v>
      </c>
      <c r="D166" s="102" t="s">
        <v>143</v>
      </c>
      <c r="H166" s="2">
        <v>37034</v>
      </c>
      <c r="I166" s="1">
        <f t="shared" si="20"/>
        <v>2001</v>
      </c>
      <c r="J166" s="1">
        <f t="shared" si="21"/>
        <v>5</v>
      </c>
      <c r="K166" s="6">
        <f t="shared" si="22"/>
        <v>142</v>
      </c>
      <c r="L166" s="1" t="str">
        <f>VLOOKUP(J166,Months!$A$1:$C$12,3)</f>
        <v>Spring</v>
      </c>
      <c r="M166" s="1" t="str">
        <f t="shared" si="23"/>
        <v>Spring 2001</v>
      </c>
      <c r="N166" s="1">
        <f>VLOOKUP(J166,Months!$A$1:$D$12,4)</f>
        <v>0.25</v>
      </c>
      <c r="O166" s="1">
        <f t="shared" si="24"/>
        <v>2001.25</v>
      </c>
      <c r="P166" s="1">
        <f t="shared" si="28"/>
        <v>0</v>
      </c>
      <c r="Q166" s="1">
        <f t="shared" si="29"/>
        <v>17</v>
      </c>
      <c r="R166" s="96">
        <v>12</v>
      </c>
      <c r="S166" s="95" t="s">
        <v>3</v>
      </c>
      <c r="T166" s="94">
        <v>11</v>
      </c>
      <c r="U166" s="95" t="s">
        <v>96</v>
      </c>
      <c r="V166" s="94"/>
      <c r="W166" s="95"/>
      <c r="X166" s="121">
        <f t="shared" si="25"/>
        <v>40</v>
      </c>
      <c r="Y166" s="121">
        <f t="shared" si="26"/>
        <v>91.666666666666671</v>
      </c>
      <c r="Z166" s="121">
        <f t="shared" si="27"/>
        <v>65.833333333333343</v>
      </c>
    </row>
    <row r="167" spans="1:26" x14ac:dyDescent="0.2">
      <c r="A167" s="4">
        <v>36</v>
      </c>
      <c r="B167" s="1" t="s">
        <v>85</v>
      </c>
      <c r="C167" s="4" t="s">
        <v>86</v>
      </c>
      <c r="D167" s="4" t="s">
        <v>143</v>
      </c>
      <c r="E167" s="4">
        <v>14</v>
      </c>
      <c r="G167" s="1" t="s">
        <v>87</v>
      </c>
      <c r="H167" s="2">
        <v>37035</v>
      </c>
      <c r="I167" s="1">
        <f t="shared" si="20"/>
        <v>2001</v>
      </c>
      <c r="J167" s="1">
        <f t="shared" si="21"/>
        <v>5</v>
      </c>
      <c r="K167" s="6">
        <f t="shared" si="22"/>
        <v>143</v>
      </c>
      <c r="L167" s="1" t="str">
        <f>VLOOKUP(J167,Months!$A$1:$C$12,3)</f>
        <v>Spring</v>
      </c>
      <c r="M167" s="1" t="str">
        <f t="shared" si="23"/>
        <v>Spring 2001</v>
      </c>
      <c r="N167" s="1">
        <f>VLOOKUP(J167,Months!$A$1:$D$12,4)</f>
        <v>0.25</v>
      </c>
      <c r="O167" s="1">
        <f t="shared" si="24"/>
        <v>2001.25</v>
      </c>
      <c r="P167" s="1">
        <f t="shared" si="28"/>
        <v>0</v>
      </c>
      <c r="Q167" s="1">
        <f t="shared" si="29"/>
        <v>17</v>
      </c>
      <c r="R167" s="96">
        <v>3</v>
      </c>
      <c r="S167" s="95" t="s">
        <v>82</v>
      </c>
      <c r="T167" s="94">
        <v>8</v>
      </c>
      <c r="U167" s="95" t="s">
        <v>96</v>
      </c>
      <c r="V167" s="94"/>
      <c r="W167" s="95"/>
      <c r="X167" s="121">
        <f t="shared" si="25"/>
        <v>10</v>
      </c>
      <c r="Y167" s="121">
        <f t="shared" si="26"/>
        <v>66.666666666666671</v>
      </c>
      <c r="Z167" s="121">
        <f t="shared" si="27"/>
        <v>38.333333333333336</v>
      </c>
    </row>
    <row r="168" spans="1:26" x14ac:dyDescent="0.2">
      <c r="A168" s="4">
        <v>11</v>
      </c>
      <c r="B168" s="1" t="s">
        <v>71</v>
      </c>
      <c r="C168" s="4" t="s">
        <v>72</v>
      </c>
      <c r="D168" s="4" t="s">
        <v>143</v>
      </c>
      <c r="E168" s="4">
        <v>10</v>
      </c>
      <c r="G168" s="1" t="s">
        <v>73</v>
      </c>
      <c r="H168" s="2">
        <v>37040</v>
      </c>
      <c r="I168" s="1">
        <f t="shared" si="20"/>
        <v>2001</v>
      </c>
      <c r="J168" s="1">
        <f t="shared" si="21"/>
        <v>5</v>
      </c>
      <c r="K168" s="6">
        <f t="shared" si="22"/>
        <v>148</v>
      </c>
      <c r="L168" s="1" t="str">
        <f>VLOOKUP(J168,Months!$A$1:$C$12,3)</f>
        <v>Spring</v>
      </c>
      <c r="M168" s="1" t="str">
        <f t="shared" si="23"/>
        <v>Spring 2001</v>
      </c>
      <c r="N168" s="1">
        <f>VLOOKUP(J168,Months!$A$1:$D$12,4)</f>
        <v>0.25</v>
      </c>
      <c r="O168" s="1">
        <f t="shared" si="24"/>
        <v>2001.25</v>
      </c>
      <c r="P168" s="1">
        <f t="shared" si="28"/>
        <v>0</v>
      </c>
      <c r="Q168" s="1">
        <f t="shared" si="29"/>
        <v>17</v>
      </c>
      <c r="R168" s="96">
        <v>12</v>
      </c>
      <c r="S168" s="95" t="s">
        <v>3</v>
      </c>
      <c r="T168" s="94">
        <v>12</v>
      </c>
      <c r="U168" s="95" t="s">
        <v>96</v>
      </c>
      <c r="V168" s="94"/>
      <c r="W168" s="95"/>
      <c r="X168" s="121">
        <f t="shared" si="25"/>
        <v>40</v>
      </c>
      <c r="Y168" s="121">
        <f t="shared" si="26"/>
        <v>100</v>
      </c>
      <c r="Z168" s="121">
        <f t="shared" si="27"/>
        <v>70</v>
      </c>
    </row>
    <row r="169" spans="1:26" x14ac:dyDescent="0.2">
      <c r="A169" s="4">
        <v>33</v>
      </c>
      <c r="B169" s="1" t="s">
        <v>63</v>
      </c>
      <c r="C169" s="4" t="s">
        <v>64</v>
      </c>
      <c r="D169" s="4" t="s">
        <v>143</v>
      </c>
      <c r="E169" s="4">
        <v>5</v>
      </c>
      <c r="G169" s="1" t="s">
        <v>65</v>
      </c>
      <c r="H169" s="2">
        <v>37042</v>
      </c>
      <c r="I169" s="1">
        <f t="shared" si="20"/>
        <v>2001</v>
      </c>
      <c r="J169" s="1">
        <f t="shared" si="21"/>
        <v>5</v>
      </c>
      <c r="K169" s="6">
        <f t="shared" si="22"/>
        <v>150</v>
      </c>
      <c r="L169" s="1" t="str">
        <f>VLOOKUP(J169,Months!$A$1:$C$12,3)</f>
        <v>Spring</v>
      </c>
      <c r="M169" s="1" t="str">
        <f t="shared" si="23"/>
        <v>Spring 2001</v>
      </c>
      <c r="N169" s="1">
        <f>VLOOKUP(J169,Months!$A$1:$D$12,4)</f>
        <v>0.25</v>
      </c>
      <c r="O169" s="1">
        <f t="shared" si="24"/>
        <v>2001.25</v>
      </c>
      <c r="P169" s="1">
        <f t="shared" si="28"/>
        <v>0</v>
      </c>
      <c r="Q169" s="1">
        <f t="shared" si="29"/>
        <v>17</v>
      </c>
      <c r="R169" s="96">
        <v>15</v>
      </c>
      <c r="S169" s="95" t="s">
        <v>3</v>
      </c>
      <c r="T169" s="94">
        <v>9</v>
      </c>
      <c r="U169" s="95" t="s">
        <v>96</v>
      </c>
      <c r="V169" s="94"/>
      <c r="W169" s="95"/>
      <c r="X169" s="121">
        <f t="shared" si="25"/>
        <v>50</v>
      </c>
      <c r="Y169" s="121">
        <f t="shared" si="26"/>
        <v>75</v>
      </c>
      <c r="Z169" s="121">
        <f t="shared" si="27"/>
        <v>62.5</v>
      </c>
    </row>
    <row r="170" spans="1:26" x14ac:dyDescent="0.2">
      <c r="A170" s="4">
        <v>1</v>
      </c>
      <c r="B170" s="1" t="s">
        <v>53</v>
      </c>
      <c r="C170" s="4" t="s">
        <v>59</v>
      </c>
      <c r="D170" s="4" t="s">
        <v>143</v>
      </c>
      <c r="E170" s="4">
        <v>3</v>
      </c>
      <c r="G170" s="1" t="s">
        <v>60</v>
      </c>
      <c r="H170" s="2">
        <v>37079</v>
      </c>
      <c r="I170" s="1">
        <f t="shared" si="20"/>
        <v>2001</v>
      </c>
      <c r="J170" s="1">
        <f t="shared" si="21"/>
        <v>7</v>
      </c>
      <c r="K170" s="6">
        <f t="shared" si="22"/>
        <v>187</v>
      </c>
      <c r="L170" s="1" t="str">
        <f>VLOOKUP(J170,Months!$A$1:$C$12,3)</f>
        <v>Summer</v>
      </c>
      <c r="M170" s="1" t="str">
        <f t="shared" si="23"/>
        <v>Summer 2001</v>
      </c>
      <c r="N170" s="1">
        <f>VLOOKUP(J170,Months!$A$1:$D$12,4)</f>
        <v>0.5</v>
      </c>
      <c r="O170" s="1">
        <f t="shared" si="24"/>
        <v>2001.5</v>
      </c>
      <c r="P170" s="1">
        <f t="shared" si="28"/>
        <v>1</v>
      </c>
      <c r="Q170" s="1">
        <f t="shared" si="29"/>
        <v>18</v>
      </c>
      <c r="R170" s="96">
        <v>15</v>
      </c>
      <c r="S170" s="95" t="s">
        <v>3</v>
      </c>
      <c r="T170" s="94">
        <v>12</v>
      </c>
      <c r="U170" s="95" t="s">
        <v>96</v>
      </c>
      <c r="V170" s="94"/>
      <c r="W170" s="95"/>
      <c r="X170" s="121">
        <f t="shared" si="25"/>
        <v>50</v>
      </c>
      <c r="Y170" s="121">
        <f t="shared" si="26"/>
        <v>100</v>
      </c>
      <c r="Z170" s="121">
        <f t="shared" si="27"/>
        <v>75</v>
      </c>
    </row>
    <row r="171" spans="1:26" x14ac:dyDescent="0.2">
      <c r="A171" s="4">
        <v>13</v>
      </c>
      <c r="B171" s="1" t="s">
        <v>56</v>
      </c>
      <c r="C171" s="4" t="s">
        <v>57</v>
      </c>
      <c r="D171" s="4" t="s">
        <v>143</v>
      </c>
      <c r="E171" s="4">
        <v>2</v>
      </c>
      <c r="G171" s="1" t="s">
        <v>58</v>
      </c>
      <c r="H171" s="2">
        <v>37085</v>
      </c>
      <c r="I171" s="1">
        <f t="shared" si="20"/>
        <v>2001</v>
      </c>
      <c r="J171" s="1">
        <f t="shared" si="21"/>
        <v>7</v>
      </c>
      <c r="K171" s="6">
        <f t="shared" si="22"/>
        <v>193</v>
      </c>
      <c r="L171" s="1" t="str">
        <f>VLOOKUP(J171,Months!$A$1:$C$12,3)</f>
        <v>Summer</v>
      </c>
      <c r="M171" s="1" t="str">
        <f t="shared" si="23"/>
        <v>Summer 2001</v>
      </c>
      <c r="N171" s="1">
        <f>VLOOKUP(J171,Months!$A$1:$D$12,4)</f>
        <v>0.5</v>
      </c>
      <c r="O171" s="1">
        <f t="shared" si="24"/>
        <v>2001.5</v>
      </c>
      <c r="P171" s="1">
        <f t="shared" si="28"/>
        <v>0</v>
      </c>
      <c r="Q171" s="1">
        <f t="shared" si="29"/>
        <v>18</v>
      </c>
      <c r="R171" s="96">
        <v>12</v>
      </c>
      <c r="S171" s="95" t="s">
        <v>3</v>
      </c>
      <c r="T171" s="94">
        <v>11</v>
      </c>
      <c r="U171" s="95" t="s">
        <v>96</v>
      </c>
      <c r="V171" s="94"/>
      <c r="W171" s="95"/>
      <c r="X171" s="121">
        <f t="shared" si="25"/>
        <v>40</v>
      </c>
      <c r="Y171" s="121">
        <f t="shared" si="26"/>
        <v>91.666666666666671</v>
      </c>
      <c r="Z171" s="121">
        <f t="shared" si="27"/>
        <v>65.833333333333343</v>
      </c>
    </row>
    <row r="172" spans="1:26" x14ac:dyDescent="0.2">
      <c r="A172" s="4">
        <v>27</v>
      </c>
      <c r="B172" s="1" t="s">
        <v>79</v>
      </c>
      <c r="C172" s="4" t="s">
        <v>80</v>
      </c>
      <c r="D172" s="4" t="s">
        <v>143</v>
      </c>
      <c r="E172" s="4">
        <v>13</v>
      </c>
      <c r="G172" s="1" t="s">
        <v>81</v>
      </c>
      <c r="H172" s="2">
        <v>37086</v>
      </c>
      <c r="I172" s="1">
        <f t="shared" si="20"/>
        <v>2001</v>
      </c>
      <c r="J172" s="1">
        <f t="shared" si="21"/>
        <v>7</v>
      </c>
      <c r="K172" s="6">
        <f t="shared" si="22"/>
        <v>194</v>
      </c>
      <c r="L172" s="1" t="str">
        <f>VLOOKUP(J172,Months!$A$1:$C$12,3)</f>
        <v>Summer</v>
      </c>
      <c r="M172" s="1" t="str">
        <f t="shared" si="23"/>
        <v>Summer 2001</v>
      </c>
      <c r="N172" s="1">
        <f>VLOOKUP(J172,Months!$A$1:$D$12,4)</f>
        <v>0.5</v>
      </c>
      <c r="O172" s="1">
        <f t="shared" si="24"/>
        <v>2001.5</v>
      </c>
      <c r="P172" s="1">
        <f t="shared" si="28"/>
        <v>0</v>
      </c>
      <c r="Q172" s="1">
        <f t="shared" si="29"/>
        <v>18</v>
      </c>
      <c r="R172" s="96">
        <v>12</v>
      </c>
      <c r="S172" s="95" t="s">
        <v>3</v>
      </c>
      <c r="T172" s="94">
        <v>8</v>
      </c>
      <c r="U172" s="95" t="s">
        <v>96</v>
      </c>
      <c r="V172" s="94"/>
      <c r="W172" s="95"/>
      <c r="X172" s="121">
        <f t="shared" si="25"/>
        <v>40</v>
      </c>
      <c r="Y172" s="121">
        <f t="shared" si="26"/>
        <v>66.666666666666671</v>
      </c>
      <c r="Z172" s="121">
        <f t="shared" si="27"/>
        <v>53.333333333333336</v>
      </c>
    </row>
    <row r="173" spans="1:26" x14ac:dyDescent="0.2">
      <c r="A173" s="4">
        <v>32</v>
      </c>
      <c r="B173" s="1" t="s">
        <v>85</v>
      </c>
      <c r="C173" s="4" t="s">
        <v>91</v>
      </c>
      <c r="D173" s="4" t="s">
        <v>143</v>
      </c>
      <c r="E173" s="4">
        <v>16</v>
      </c>
      <c r="G173" s="1" t="s">
        <v>92</v>
      </c>
      <c r="H173" s="2">
        <v>37086</v>
      </c>
      <c r="I173" s="1">
        <f t="shared" si="20"/>
        <v>2001</v>
      </c>
      <c r="J173" s="1">
        <f t="shared" si="21"/>
        <v>7</v>
      </c>
      <c r="K173" s="6">
        <f t="shared" si="22"/>
        <v>194</v>
      </c>
      <c r="L173" s="1" t="str">
        <f>VLOOKUP(J173,Months!$A$1:$C$12,3)</f>
        <v>Summer</v>
      </c>
      <c r="M173" s="1" t="str">
        <f t="shared" si="23"/>
        <v>Summer 2001</v>
      </c>
      <c r="N173" s="1">
        <f>VLOOKUP(J173,Months!$A$1:$D$12,4)</f>
        <v>0.5</v>
      </c>
      <c r="O173" s="1">
        <f t="shared" si="24"/>
        <v>2001.5</v>
      </c>
      <c r="P173" s="1">
        <f t="shared" si="28"/>
        <v>0</v>
      </c>
      <c r="Q173" s="1">
        <f t="shared" si="29"/>
        <v>18</v>
      </c>
      <c r="R173" s="96">
        <v>15</v>
      </c>
      <c r="S173" s="95" t="s">
        <v>3</v>
      </c>
      <c r="T173" s="94">
        <v>11</v>
      </c>
      <c r="U173" s="95" t="s">
        <v>96</v>
      </c>
      <c r="V173" s="94"/>
      <c r="W173" s="95"/>
      <c r="X173" s="121">
        <f t="shared" si="25"/>
        <v>50</v>
      </c>
      <c r="Y173" s="121">
        <f t="shared" si="26"/>
        <v>91.666666666666671</v>
      </c>
      <c r="Z173" s="121">
        <f t="shared" si="27"/>
        <v>70.833333333333343</v>
      </c>
    </row>
    <row r="174" spans="1:26" x14ac:dyDescent="0.2">
      <c r="A174" s="4">
        <v>16</v>
      </c>
      <c r="B174" s="1" t="s">
        <v>76</v>
      </c>
      <c r="C174" s="4" t="s">
        <v>77</v>
      </c>
      <c r="D174" s="4" t="s">
        <v>143</v>
      </c>
      <c r="E174" s="4">
        <v>12</v>
      </c>
      <c r="G174" s="1" t="s">
        <v>78</v>
      </c>
      <c r="H174" s="2">
        <v>37087</v>
      </c>
      <c r="I174" s="1">
        <f t="shared" si="20"/>
        <v>2001</v>
      </c>
      <c r="J174" s="1">
        <f t="shared" si="21"/>
        <v>7</v>
      </c>
      <c r="K174" s="6">
        <f t="shared" si="22"/>
        <v>195</v>
      </c>
      <c r="L174" s="1" t="str">
        <f>VLOOKUP(J174,Months!$A$1:$C$12,3)</f>
        <v>Summer</v>
      </c>
      <c r="M174" s="1" t="str">
        <f t="shared" si="23"/>
        <v>Summer 2001</v>
      </c>
      <c r="N174" s="1">
        <f>VLOOKUP(J174,Months!$A$1:$D$12,4)</f>
        <v>0.5</v>
      </c>
      <c r="O174" s="1">
        <f t="shared" si="24"/>
        <v>2001.5</v>
      </c>
      <c r="P174" s="1">
        <f t="shared" si="28"/>
        <v>0</v>
      </c>
      <c r="Q174" s="1">
        <f t="shared" si="29"/>
        <v>18</v>
      </c>
      <c r="R174" s="96">
        <v>15</v>
      </c>
      <c r="S174" s="95" t="s">
        <v>3</v>
      </c>
      <c r="T174" s="94">
        <v>9</v>
      </c>
      <c r="U174" s="95" t="s">
        <v>96</v>
      </c>
      <c r="V174" s="94"/>
      <c r="W174" s="95"/>
      <c r="X174" s="121">
        <f t="shared" si="25"/>
        <v>50</v>
      </c>
      <c r="Y174" s="121">
        <f t="shared" si="26"/>
        <v>75</v>
      </c>
      <c r="Z174" s="121">
        <f t="shared" si="27"/>
        <v>62.5</v>
      </c>
    </row>
    <row r="175" spans="1:26" x14ac:dyDescent="0.2">
      <c r="A175" s="4">
        <v>4</v>
      </c>
      <c r="B175" s="1" t="s">
        <v>53</v>
      </c>
      <c r="C175" s="4" t="s">
        <v>54</v>
      </c>
      <c r="D175" s="4" t="s">
        <v>143</v>
      </c>
      <c r="E175" s="4">
        <v>1</v>
      </c>
      <c r="G175" s="1" t="s">
        <v>55</v>
      </c>
      <c r="H175" s="2">
        <v>37089</v>
      </c>
      <c r="I175" s="1">
        <f t="shared" si="20"/>
        <v>2001</v>
      </c>
      <c r="J175" s="1">
        <f t="shared" si="21"/>
        <v>7</v>
      </c>
      <c r="K175" s="6">
        <f t="shared" si="22"/>
        <v>197</v>
      </c>
      <c r="L175" s="1" t="str">
        <f>VLOOKUP(J175,Months!$A$1:$C$12,3)</f>
        <v>Summer</v>
      </c>
      <c r="M175" s="1" t="str">
        <f t="shared" si="23"/>
        <v>Summer 2001</v>
      </c>
      <c r="N175" s="1">
        <f>VLOOKUP(J175,Months!$A$1:$D$12,4)</f>
        <v>0.5</v>
      </c>
      <c r="O175" s="1">
        <f t="shared" si="24"/>
        <v>2001.5</v>
      </c>
      <c r="P175" s="1">
        <f t="shared" si="28"/>
        <v>0</v>
      </c>
      <c r="Q175" s="1">
        <f t="shared" si="29"/>
        <v>18</v>
      </c>
      <c r="R175" s="96">
        <v>12</v>
      </c>
      <c r="S175" s="95" t="s">
        <v>3</v>
      </c>
      <c r="T175" s="94">
        <v>9</v>
      </c>
      <c r="U175" s="95" t="s">
        <v>96</v>
      </c>
      <c r="V175" s="94"/>
      <c r="W175" s="95"/>
      <c r="X175" s="121">
        <f t="shared" si="25"/>
        <v>40</v>
      </c>
      <c r="Y175" s="121">
        <f t="shared" si="26"/>
        <v>75</v>
      </c>
      <c r="Z175" s="121">
        <f t="shared" si="27"/>
        <v>57.5</v>
      </c>
    </row>
    <row r="176" spans="1:26" x14ac:dyDescent="0.2">
      <c r="A176" s="4">
        <v>8</v>
      </c>
      <c r="B176" s="1" t="s">
        <v>53</v>
      </c>
      <c r="C176" s="4" t="s">
        <v>61</v>
      </c>
      <c r="D176" s="4" t="s">
        <v>143</v>
      </c>
      <c r="E176" s="4">
        <v>4</v>
      </c>
      <c r="H176" s="2">
        <v>37091</v>
      </c>
      <c r="I176" s="1">
        <f t="shared" si="20"/>
        <v>2001</v>
      </c>
      <c r="J176" s="1">
        <f t="shared" si="21"/>
        <v>7</v>
      </c>
      <c r="K176" s="6">
        <f t="shared" si="22"/>
        <v>199</v>
      </c>
      <c r="L176" s="1" t="str">
        <f>VLOOKUP(J176,Months!$A$1:$C$12,3)</f>
        <v>Summer</v>
      </c>
      <c r="M176" s="1" t="str">
        <f t="shared" si="23"/>
        <v>Summer 2001</v>
      </c>
      <c r="N176" s="1">
        <f>VLOOKUP(J176,Months!$A$1:$D$12,4)</f>
        <v>0.5</v>
      </c>
      <c r="O176" s="1">
        <f t="shared" si="24"/>
        <v>2001.5</v>
      </c>
      <c r="P176" s="1">
        <f t="shared" si="28"/>
        <v>0</v>
      </c>
      <c r="Q176" s="1">
        <f t="shared" si="29"/>
        <v>18</v>
      </c>
      <c r="R176" s="96">
        <v>12</v>
      </c>
      <c r="S176" s="95" t="s">
        <v>3</v>
      </c>
      <c r="T176" s="94">
        <v>3</v>
      </c>
      <c r="U176" s="95" t="s">
        <v>97</v>
      </c>
      <c r="V176" s="94"/>
      <c r="W176" s="95"/>
      <c r="X176" s="121">
        <f t="shared" si="25"/>
        <v>40</v>
      </c>
      <c r="Y176" s="121">
        <f t="shared" si="26"/>
        <v>25</v>
      </c>
      <c r="Z176" s="121">
        <f t="shared" si="27"/>
        <v>32.5</v>
      </c>
    </row>
    <row r="177" spans="1:26" x14ac:dyDescent="0.2">
      <c r="A177" s="4">
        <v>3</v>
      </c>
      <c r="B177" s="1" t="s">
        <v>53</v>
      </c>
      <c r="C177" s="4" t="s">
        <v>74</v>
      </c>
      <c r="D177" s="4" t="s">
        <v>143</v>
      </c>
      <c r="E177" s="4">
        <v>11</v>
      </c>
      <c r="G177" s="1" t="s">
        <v>75</v>
      </c>
      <c r="H177" s="2">
        <v>37091</v>
      </c>
      <c r="I177" s="1">
        <f t="shared" si="20"/>
        <v>2001</v>
      </c>
      <c r="J177" s="1">
        <f t="shared" si="21"/>
        <v>7</v>
      </c>
      <c r="K177" s="6">
        <f t="shared" si="22"/>
        <v>199</v>
      </c>
      <c r="L177" s="1" t="str">
        <f>VLOOKUP(J177,Months!$A$1:$C$12,3)</f>
        <v>Summer</v>
      </c>
      <c r="M177" s="1" t="str">
        <f t="shared" si="23"/>
        <v>Summer 2001</v>
      </c>
      <c r="N177" s="1">
        <f>VLOOKUP(J177,Months!$A$1:$D$12,4)</f>
        <v>0.5</v>
      </c>
      <c r="O177" s="1">
        <f t="shared" si="24"/>
        <v>2001.5</v>
      </c>
      <c r="P177" s="1">
        <f t="shared" si="28"/>
        <v>0</v>
      </c>
      <c r="Q177" s="1">
        <f t="shared" si="29"/>
        <v>18</v>
      </c>
      <c r="R177" s="96">
        <v>12</v>
      </c>
      <c r="S177" s="95" t="s">
        <v>3</v>
      </c>
      <c r="T177" s="94">
        <v>10</v>
      </c>
      <c r="U177" s="95" t="s">
        <v>96</v>
      </c>
      <c r="V177" s="94"/>
      <c r="W177" s="95"/>
      <c r="X177" s="121">
        <f t="shared" si="25"/>
        <v>40</v>
      </c>
      <c r="Y177" s="121">
        <f t="shared" si="26"/>
        <v>83.333333333333329</v>
      </c>
      <c r="Z177" s="121">
        <f t="shared" si="27"/>
        <v>61.666666666666664</v>
      </c>
    </row>
    <row r="178" spans="1:26" x14ac:dyDescent="0.2">
      <c r="A178" s="4">
        <v>17</v>
      </c>
      <c r="B178" s="1" t="s">
        <v>128</v>
      </c>
      <c r="C178" s="4" t="s">
        <v>67</v>
      </c>
      <c r="D178" s="102" t="s">
        <v>143</v>
      </c>
      <c r="H178" s="2">
        <v>37096</v>
      </c>
      <c r="I178" s="1">
        <f t="shared" si="20"/>
        <v>2001</v>
      </c>
      <c r="J178" s="1">
        <f t="shared" si="21"/>
        <v>7</v>
      </c>
      <c r="K178" s="6">
        <f t="shared" si="22"/>
        <v>204</v>
      </c>
      <c r="L178" s="1" t="str">
        <f>VLOOKUP(J178,Months!$A$1:$C$12,3)</f>
        <v>Summer</v>
      </c>
      <c r="M178" s="1" t="str">
        <f t="shared" si="23"/>
        <v>Summer 2001</v>
      </c>
      <c r="N178" s="1">
        <f>VLOOKUP(J178,Months!$A$1:$D$12,4)</f>
        <v>0.5</v>
      </c>
      <c r="O178" s="1">
        <f t="shared" si="24"/>
        <v>2001.5</v>
      </c>
      <c r="P178" s="1">
        <f t="shared" si="28"/>
        <v>0</v>
      </c>
      <c r="Q178" s="1">
        <f t="shared" si="29"/>
        <v>18</v>
      </c>
      <c r="R178" s="96">
        <v>12</v>
      </c>
      <c r="S178" s="95" t="s">
        <v>3</v>
      </c>
      <c r="T178" s="94">
        <v>11</v>
      </c>
      <c r="U178" s="95" t="s">
        <v>96</v>
      </c>
      <c r="V178" s="94"/>
      <c r="W178" s="95"/>
      <c r="X178" s="121">
        <f t="shared" si="25"/>
        <v>40</v>
      </c>
      <c r="Y178" s="121">
        <f t="shared" si="26"/>
        <v>91.666666666666671</v>
      </c>
      <c r="Z178" s="121">
        <f t="shared" si="27"/>
        <v>65.833333333333343</v>
      </c>
    </row>
    <row r="179" spans="1:26" x14ac:dyDescent="0.2">
      <c r="A179" s="4">
        <v>33</v>
      </c>
      <c r="B179" s="1" t="s">
        <v>63</v>
      </c>
      <c r="C179" s="4" t="s">
        <v>64</v>
      </c>
      <c r="D179" s="4" t="s">
        <v>143</v>
      </c>
      <c r="E179" s="4">
        <v>5</v>
      </c>
      <c r="G179" s="1" t="s">
        <v>65</v>
      </c>
      <c r="H179" s="2">
        <v>37096</v>
      </c>
      <c r="I179" s="1">
        <f t="shared" si="20"/>
        <v>2001</v>
      </c>
      <c r="J179" s="1">
        <f t="shared" si="21"/>
        <v>7</v>
      </c>
      <c r="K179" s="6">
        <f t="shared" si="22"/>
        <v>204</v>
      </c>
      <c r="L179" s="1" t="str">
        <f>VLOOKUP(J179,Months!$A$1:$C$12,3)</f>
        <v>Summer</v>
      </c>
      <c r="M179" s="1" t="str">
        <f t="shared" si="23"/>
        <v>Summer 2001</v>
      </c>
      <c r="N179" s="1">
        <f>VLOOKUP(J179,Months!$A$1:$D$12,4)</f>
        <v>0.5</v>
      </c>
      <c r="O179" s="1">
        <f t="shared" si="24"/>
        <v>2001.5</v>
      </c>
      <c r="P179" s="1">
        <f t="shared" si="28"/>
        <v>0</v>
      </c>
      <c r="Q179" s="1">
        <f t="shared" si="29"/>
        <v>18</v>
      </c>
      <c r="R179" s="96">
        <v>12</v>
      </c>
      <c r="S179" s="95" t="s">
        <v>3</v>
      </c>
      <c r="T179" s="94">
        <v>11</v>
      </c>
      <c r="U179" s="95" t="s">
        <v>96</v>
      </c>
      <c r="V179" s="94"/>
      <c r="W179" s="95"/>
      <c r="X179" s="121">
        <f t="shared" si="25"/>
        <v>40</v>
      </c>
      <c r="Y179" s="121">
        <f t="shared" si="26"/>
        <v>91.666666666666671</v>
      </c>
      <c r="Z179" s="121">
        <f t="shared" si="27"/>
        <v>65.833333333333343</v>
      </c>
    </row>
    <row r="180" spans="1:26" x14ac:dyDescent="0.2">
      <c r="A180" s="4">
        <v>24</v>
      </c>
      <c r="B180" s="1" t="s">
        <v>66</v>
      </c>
      <c r="C180" s="4" t="s">
        <v>69</v>
      </c>
      <c r="D180" s="4" t="s">
        <v>143</v>
      </c>
      <c r="E180" s="4">
        <v>7</v>
      </c>
      <c r="G180" s="1" t="s">
        <v>70</v>
      </c>
      <c r="H180" s="2">
        <v>37099</v>
      </c>
      <c r="I180" s="1">
        <f t="shared" si="20"/>
        <v>2001</v>
      </c>
      <c r="J180" s="1">
        <f t="shared" si="21"/>
        <v>7</v>
      </c>
      <c r="K180" s="6">
        <f t="shared" si="22"/>
        <v>207</v>
      </c>
      <c r="L180" s="1" t="str">
        <f>VLOOKUP(J180,Months!$A$1:$C$12,3)</f>
        <v>Summer</v>
      </c>
      <c r="M180" s="1" t="str">
        <f t="shared" si="23"/>
        <v>Summer 2001</v>
      </c>
      <c r="N180" s="1">
        <f>VLOOKUP(J180,Months!$A$1:$D$12,4)</f>
        <v>0.5</v>
      </c>
      <c r="O180" s="1">
        <f t="shared" si="24"/>
        <v>2001.5</v>
      </c>
      <c r="P180" s="1">
        <f t="shared" si="28"/>
        <v>0</v>
      </c>
      <c r="Q180" s="1">
        <f t="shared" si="29"/>
        <v>18</v>
      </c>
      <c r="R180" s="96">
        <v>12</v>
      </c>
      <c r="S180" s="95" t="s">
        <v>3</v>
      </c>
      <c r="T180" s="94">
        <v>8</v>
      </c>
      <c r="U180" s="95" t="s">
        <v>96</v>
      </c>
      <c r="V180" s="94"/>
      <c r="W180" s="95"/>
      <c r="X180" s="121">
        <f t="shared" si="25"/>
        <v>40</v>
      </c>
      <c r="Y180" s="121">
        <f t="shared" si="26"/>
        <v>66.666666666666671</v>
      </c>
      <c r="Z180" s="121">
        <f t="shared" si="27"/>
        <v>53.333333333333336</v>
      </c>
    </row>
    <row r="181" spans="1:26" x14ac:dyDescent="0.2">
      <c r="A181" s="4">
        <v>11</v>
      </c>
      <c r="B181" s="1" t="s">
        <v>71</v>
      </c>
      <c r="C181" s="4" t="s">
        <v>72</v>
      </c>
      <c r="D181" s="4" t="s">
        <v>143</v>
      </c>
      <c r="E181" s="4">
        <v>10</v>
      </c>
      <c r="G181" s="1" t="s">
        <v>73</v>
      </c>
      <c r="H181" s="2">
        <v>37099</v>
      </c>
      <c r="I181" s="1">
        <f t="shared" si="20"/>
        <v>2001</v>
      </c>
      <c r="J181" s="1">
        <f t="shared" si="21"/>
        <v>7</v>
      </c>
      <c r="K181" s="6">
        <f t="shared" si="22"/>
        <v>207</v>
      </c>
      <c r="L181" s="1" t="str">
        <f>VLOOKUP(J181,Months!$A$1:$C$12,3)</f>
        <v>Summer</v>
      </c>
      <c r="M181" s="1" t="str">
        <f t="shared" si="23"/>
        <v>Summer 2001</v>
      </c>
      <c r="N181" s="1">
        <f>VLOOKUP(J181,Months!$A$1:$D$12,4)</f>
        <v>0.5</v>
      </c>
      <c r="O181" s="1">
        <f t="shared" si="24"/>
        <v>2001.5</v>
      </c>
      <c r="P181" s="1">
        <f t="shared" si="28"/>
        <v>0</v>
      </c>
      <c r="Q181" s="1">
        <f t="shared" si="29"/>
        <v>18</v>
      </c>
      <c r="R181" s="96">
        <v>12</v>
      </c>
      <c r="S181" s="95" t="s">
        <v>3</v>
      </c>
      <c r="T181" s="94">
        <v>12</v>
      </c>
      <c r="U181" s="95" t="s">
        <v>96</v>
      </c>
      <c r="V181" s="94"/>
      <c r="W181" s="95"/>
      <c r="X181" s="121">
        <f t="shared" si="25"/>
        <v>40</v>
      </c>
      <c r="Y181" s="121">
        <f t="shared" si="26"/>
        <v>100</v>
      </c>
      <c r="Z181" s="121">
        <f t="shared" si="27"/>
        <v>70</v>
      </c>
    </row>
    <row r="182" spans="1:26" x14ac:dyDescent="0.2">
      <c r="A182" s="4">
        <v>24</v>
      </c>
      <c r="B182" s="1" t="s">
        <v>129</v>
      </c>
      <c r="C182" s="4" t="s">
        <v>103</v>
      </c>
      <c r="D182" s="102" t="s">
        <v>143</v>
      </c>
      <c r="H182" s="2">
        <v>37099</v>
      </c>
      <c r="I182" s="1">
        <f t="shared" si="20"/>
        <v>2001</v>
      </c>
      <c r="J182" s="1">
        <f t="shared" si="21"/>
        <v>7</v>
      </c>
      <c r="K182" s="6">
        <f t="shared" si="22"/>
        <v>207</v>
      </c>
      <c r="L182" s="1" t="str">
        <f>VLOOKUP(J182,Months!$A$1:$C$12,3)</f>
        <v>Summer</v>
      </c>
      <c r="M182" s="1" t="str">
        <f t="shared" si="23"/>
        <v>Summer 2001</v>
      </c>
      <c r="N182" s="1">
        <f>VLOOKUP(J182,Months!$A$1:$D$12,4)</f>
        <v>0.5</v>
      </c>
      <c r="O182" s="1">
        <f t="shared" si="24"/>
        <v>2001.5</v>
      </c>
      <c r="P182" s="1">
        <f t="shared" si="28"/>
        <v>0</v>
      </c>
      <c r="Q182" s="1">
        <f t="shared" si="29"/>
        <v>18</v>
      </c>
      <c r="R182" s="96">
        <v>12</v>
      </c>
      <c r="S182" s="95" t="s">
        <v>3</v>
      </c>
      <c r="T182" s="94"/>
      <c r="U182" s="95"/>
      <c r="V182" s="94"/>
      <c r="W182" s="95"/>
      <c r="X182" s="121">
        <f t="shared" si="25"/>
        <v>40</v>
      </c>
      <c r="Z182" s="121">
        <f t="shared" si="27"/>
        <v>40</v>
      </c>
    </row>
    <row r="183" spans="1:26" x14ac:dyDescent="0.2">
      <c r="A183" s="4">
        <v>17</v>
      </c>
      <c r="B183" s="1" t="s">
        <v>135</v>
      </c>
      <c r="C183" s="4" t="s">
        <v>133</v>
      </c>
      <c r="D183" s="4" t="s">
        <v>135</v>
      </c>
      <c r="E183" s="4">
        <v>3</v>
      </c>
      <c r="F183" s="1" t="s">
        <v>135</v>
      </c>
      <c r="H183" s="2">
        <v>37116</v>
      </c>
      <c r="I183" s="1">
        <f t="shared" si="20"/>
        <v>2001</v>
      </c>
      <c r="J183" s="1">
        <f t="shared" si="21"/>
        <v>8</v>
      </c>
      <c r="K183" s="6">
        <f t="shared" si="22"/>
        <v>224</v>
      </c>
      <c r="L183" s="1" t="str">
        <f>VLOOKUP(J183,Months!$A$1:$C$12,3)</f>
        <v>Summer</v>
      </c>
      <c r="M183" s="1" t="str">
        <f t="shared" si="23"/>
        <v>Summer 2001</v>
      </c>
      <c r="N183" s="1">
        <f>VLOOKUP(J183,Months!$A$1:$D$12,4)</f>
        <v>0.5</v>
      </c>
      <c r="O183" s="1">
        <f t="shared" si="24"/>
        <v>2001.5</v>
      </c>
      <c r="P183" s="1">
        <f t="shared" si="28"/>
        <v>0</v>
      </c>
      <c r="Q183" s="1">
        <f t="shared" si="29"/>
        <v>18</v>
      </c>
      <c r="R183" s="96">
        <v>23</v>
      </c>
      <c r="S183" s="95" t="s">
        <v>45</v>
      </c>
      <c r="T183" s="94"/>
      <c r="U183" s="95"/>
      <c r="V183" s="94"/>
      <c r="W183" s="95"/>
      <c r="X183" s="121">
        <f t="shared" si="25"/>
        <v>76.666666666666671</v>
      </c>
      <c r="Z183" s="121">
        <f t="shared" si="27"/>
        <v>76.666666666666671</v>
      </c>
    </row>
    <row r="184" spans="1:26" x14ac:dyDescent="0.2">
      <c r="A184" s="4">
        <v>19</v>
      </c>
      <c r="B184" s="1" t="s">
        <v>135</v>
      </c>
      <c r="C184" s="4" t="s">
        <v>132</v>
      </c>
      <c r="D184" s="4" t="s">
        <v>135</v>
      </c>
      <c r="E184" s="4">
        <v>2</v>
      </c>
      <c r="F184" s="1" t="s">
        <v>135</v>
      </c>
      <c r="H184" s="2">
        <v>37116</v>
      </c>
      <c r="I184" s="1">
        <f t="shared" si="20"/>
        <v>2001</v>
      </c>
      <c r="J184" s="1">
        <f t="shared" si="21"/>
        <v>8</v>
      </c>
      <c r="K184" s="6">
        <f t="shared" si="22"/>
        <v>224</v>
      </c>
      <c r="L184" s="1" t="str">
        <f>VLOOKUP(J184,Months!$A$1:$C$12,3)</f>
        <v>Summer</v>
      </c>
      <c r="M184" s="1" t="str">
        <f t="shared" si="23"/>
        <v>Summer 2001</v>
      </c>
      <c r="N184" s="1">
        <f>VLOOKUP(J184,Months!$A$1:$D$12,4)</f>
        <v>0.5</v>
      </c>
      <c r="O184" s="1">
        <f t="shared" si="24"/>
        <v>2001.5</v>
      </c>
      <c r="P184" s="1">
        <f t="shared" si="28"/>
        <v>0</v>
      </c>
      <c r="Q184" s="1">
        <f t="shared" si="29"/>
        <v>18</v>
      </c>
      <c r="R184" s="96">
        <v>20</v>
      </c>
      <c r="S184" s="95" t="s">
        <v>9</v>
      </c>
      <c r="T184" s="94"/>
      <c r="U184" s="95"/>
      <c r="V184" s="94"/>
      <c r="W184" s="95"/>
      <c r="X184" s="121">
        <f t="shared" si="25"/>
        <v>66.666666666666671</v>
      </c>
      <c r="Z184" s="121">
        <f t="shared" si="27"/>
        <v>66.666666666666671</v>
      </c>
    </row>
    <row r="185" spans="1:26" x14ac:dyDescent="0.2">
      <c r="A185" s="4">
        <v>21</v>
      </c>
      <c r="B185" s="1" t="s">
        <v>135</v>
      </c>
      <c r="C185" s="4" t="s">
        <v>122</v>
      </c>
      <c r="D185" s="4" t="s">
        <v>135</v>
      </c>
      <c r="E185" s="4">
        <v>4</v>
      </c>
      <c r="F185" s="1" t="s">
        <v>135</v>
      </c>
      <c r="H185" s="2">
        <v>37116</v>
      </c>
      <c r="I185" s="1">
        <f t="shared" si="20"/>
        <v>2001</v>
      </c>
      <c r="J185" s="1">
        <f t="shared" si="21"/>
        <v>8</v>
      </c>
      <c r="K185" s="6">
        <f t="shared" si="22"/>
        <v>224</v>
      </c>
      <c r="L185" s="1" t="str">
        <f>VLOOKUP(J185,Months!$A$1:$C$12,3)</f>
        <v>Summer</v>
      </c>
      <c r="M185" s="1" t="str">
        <f t="shared" si="23"/>
        <v>Summer 2001</v>
      </c>
      <c r="N185" s="1">
        <f>VLOOKUP(J185,Months!$A$1:$D$12,4)</f>
        <v>0.5</v>
      </c>
      <c r="O185" s="1">
        <f t="shared" si="24"/>
        <v>2001.5</v>
      </c>
      <c r="P185" s="1">
        <f t="shared" si="28"/>
        <v>0</v>
      </c>
      <c r="Q185" s="1">
        <f t="shared" si="29"/>
        <v>18</v>
      </c>
      <c r="R185" s="96">
        <v>18</v>
      </c>
      <c r="S185" s="95" t="s">
        <v>45</v>
      </c>
      <c r="T185" s="94"/>
      <c r="U185" s="95"/>
      <c r="V185" s="94"/>
      <c r="W185" s="95"/>
      <c r="X185" s="121">
        <f t="shared" si="25"/>
        <v>60</v>
      </c>
      <c r="Z185" s="121">
        <f t="shared" si="27"/>
        <v>60</v>
      </c>
    </row>
    <row r="186" spans="1:26" x14ac:dyDescent="0.2">
      <c r="A186" s="4">
        <v>22</v>
      </c>
      <c r="B186" s="1" t="s">
        <v>135</v>
      </c>
      <c r="C186" s="4" t="s">
        <v>127</v>
      </c>
      <c r="D186" s="4" t="s">
        <v>135</v>
      </c>
      <c r="E186" s="4">
        <v>5</v>
      </c>
      <c r="F186" s="1" t="s">
        <v>135</v>
      </c>
      <c r="H186" s="2">
        <v>37116</v>
      </c>
      <c r="I186" s="1">
        <f t="shared" si="20"/>
        <v>2001</v>
      </c>
      <c r="J186" s="1">
        <f t="shared" si="21"/>
        <v>8</v>
      </c>
      <c r="K186" s="6">
        <f t="shared" si="22"/>
        <v>224</v>
      </c>
      <c r="L186" s="1" t="str">
        <f>VLOOKUP(J186,Months!$A$1:$C$12,3)</f>
        <v>Summer</v>
      </c>
      <c r="M186" s="1" t="str">
        <f t="shared" si="23"/>
        <v>Summer 2001</v>
      </c>
      <c r="N186" s="1">
        <f>VLOOKUP(J186,Months!$A$1:$D$12,4)</f>
        <v>0.5</v>
      </c>
      <c r="O186" s="1">
        <f t="shared" si="24"/>
        <v>2001.5</v>
      </c>
      <c r="P186" s="1">
        <f t="shared" si="28"/>
        <v>0</v>
      </c>
      <c r="Q186" s="1">
        <f t="shared" si="29"/>
        <v>18</v>
      </c>
      <c r="R186" s="96">
        <v>11</v>
      </c>
      <c r="S186" s="95" t="s">
        <v>3</v>
      </c>
      <c r="T186" s="94"/>
      <c r="U186" s="95"/>
      <c r="V186" s="94"/>
      <c r="W186" s="95"/>
      <c r="X186" s="121">
        <f t="shared" si="25"/>
        <v>36.666666666666664</v>
      </c>
      <c r="Z186" s="121">
        <f t="shared" si="27"/>
        <v>36.666666666666664</v>
      </c>
    </row>
    <row r="187" spans="1:26" x14ac:dyDescent="0.2">
      <c r="A187" s="4">
        <v>24</v>
      </c>
      <c r="B187" s="1" t="s">
        <v>117</v>
      </c>
      <c r="C187" s="4" t="s">
        <v>131</v>
      </c>
      <c r="D187" s="4" t="s">
        <v>135</v>
      </c>
      <c r="E187" s="4">
        <v>1</v>
      </c>
      <c r="F187" s="1" t="s">
        <v>135</v>
      </c>
      <c r="H187" s="2">
        <v>37116</v>
      </c>
      <c r="I187" s="1">
        <f t="shared" si="20"/>
        <v>2001</v>
      </c>
      <c r="J187" s="1">
        <f t="shared" si="21"/>
        <v>8</v>
      </c>
      <c r="K187" s="6">
        <f t="shared" si="22"/>
        <v>224</v>
      </c>
      <c r="L187" s="1" t="str">
        <f>VLOOKUP(J187,Months!$A$1:$C$12,3)</f>
        <v>Summer</v>
      </c>
      <c r="M187" s="1" t="str">
        <f t="shared" si="23"/>
        <v>Summer 2001</v>
      </c>
      <c r="N187" s="1">
        <f>VLOOKUP(J187,Months!$A$1:$D$12,4)</f>
        <v>0.5</v>
      </c>
      <c r="O187" s="1">
        <f t="shared" si="24"/>
        <v>2001.5</v>
      </c>
      <c r="P187" s="1">
        <f t="shared" si="28"/>
        <v>0</v>
      </c>
      <c r="Q187" s="1">
        <f t="shared" si="29"/>
        <v>18</v>
      </c>
      <c r="R187" s="96">
        <v>24</v>
      </c>
      <c r="S187" s="95" t="s">
        <v>45</v>
      </c>
      <c r="T187" s="94"/>
      <c r="U187" s="95"/>
      <c r="V187" s="94"/>
      <c r="W187" s="95"/>
      <c r="X187" s="121">
        <f t="shared" si="25"/>
        <v>80</v>
      </c>
      <c r="Z187" s="121">
        <f t="shared" si="27"/>
        <v>80</v>
      </c>
    </row>
    <row r="188" spans="1:26" x14ac:dyDescent="0.2">
      <c r="A188" s="4">
        <v>60</v>
      </c>
      <c r="B188" s="1" t="s">
        <v>135</v>
      </c>
      <c r="C188" s="4" t="s">
        <v>126</v>
      </c>
      <c r="D188" s="4" t="s">
        <v>135</v>
      </c>
      <c r="E188" s="4" t="s">
        <v>134</v>
      </c>
      <c r="F188" s="1" t="s">
        <v>135</v>
      </c>
      <c r="H188" s="2">
        <v>37116</v>
      </c>
      <c r="I188" s="1">
        <f t="shared" si="20"/>
        <v>2001</v>
      </c>
      <c r="J188" s="1">
        <f t="shared" si="21"/>
        <v>8</v>
      </c>
      <c r="K188" s="6">
        <f t="shared" si="22"/>
        <v>224</v>
      </c>
      <c r="L188" s="1" t="str">
        <f>VLOOKUP(J188,Months!$A$1:$C$12,3)</f>
        <v>Summer</v>
      </c>
      <c r="M188" s="1" t="str">
        <f t="shared" si="23"/>
        <v>Summer 2001</v>
      </c>
      <c r="N188" s="1">
        <f>VLOOKUP(J188,Months!$A$1:$D$12,4)</f>
        <v>0.5</v>
      </c>
      <c r="O188" s="1">
        <f t="shared" si="24"/>
        <v>2001.5</v>
      </c>
      <c r="P188" s="1">
        <f t="shared" si="28"/>
        <v>0</v>
      </c>
      <c r="Q188" s="1">
        <f t="shared" si="29"/>
        <v>18</v>
      </c>
      <c r="R188" s="96">
        <v>23</v>
      </c>
      <c r="S188" s="95" t="s">
        <v>45</v>
      </c>
      <c r="T188" s="94"/>
      <c r="U188" s="95"/>
      <c r="V188" s="94"/>
      <c r="W188" s="95"/>
      <c r="X188" s="121">
        <f t="shared" si="25"/>
        <v>76.666666666666671</v>
      </c>
      <c r="Z188" s="121">
        <f t="shared" si="27"/>
        <v>76.666666666666671</v>
      </c>
    </row>
    <row r="189" spans="1:26" x14ac:dyDescent="0.2">
      <c r="A189" s="4">
        <v>61</v>
      </c>
      <c r="B189" s="1" t="s">
        <v>135</v>
      </c>
      <c r="C189" s="4" t="s">
        <v>124</v>
      </c>
      <c r="D189" s="4" t="s">
        <v>135</v>
      </c>
      <c r="E189" s="4">
        <v>6</v>
      </c>
      <c r="F189" s="1" t="s">
        <v>135</v>
      </c>
      <c r="H189" s="2">
        <v>37116</v>
      </c>
      <c r="I189" s="1">
        <f t="shared" si="20"/>
        <v>2001</v>
      </c>
      <c r="J189" s="1">
        <f t="shared" si="21"/>
        <v>8</v>
      </c>
      <c r="K189" s="6">
        <f t="shared" si="22"/>
        <v>224</v>
      </c>
      <c r="L189" s="1" t="str">
        <f>VLOOKUP(J189,Months!$A$1:$C$12,3)</f>
        <v>Summer</v>
      </c>
      <c r="M189" s="1" t="str">
        <f t="shared" si="23"/>
        <v>Summer 2001</v>
      </c>
      <c r="N189" s="1">
        <f>VLOOKUP(J189,Months!$A$1:$D$12,4)</f>
        <v>0.5</v>
      </c>
      <c r="O189" s="1">
        <f t="shared" si="24"/>
        <v>2001.5</v>
      </c>
      <c r="P189" s="1">
        <f t="shared" si="28"/>
        <v>0</v>
      </c>
      <c r="Q189" s="1">
        <f t="shared" si="29"/>
        <v>18</v>
      </c>
      <c r="R189" s="96">
        <v>23</v>
      </c>
      <c r="S189" s="95" t="s">
        <v>45</v>
      </c>
      <c r="T189" s="94"/>
      <c r="U189" s="95"/>
      <c r="V189" s="94"/>
      <c r="W189" s="95"/>
      <c r="X189" s="121">
        <f t="shared" si="25"/>
        <v>76.666666666666671</v>
      </c>
      <c r="Z189" s="121">
        <f t="shared" si="27"/>
        <v>76.666666666666671</v>
      </c>
    </row>
    <row r="190" spans="1:26" x14ac:dyDescent="0.2">
      <c r="A190" s="4">
        <v>36</v>
      </c>
      <c r="B190" s="1" t="s">
        <v>85</v>
      </c>
      <c r="C190" s="4" t="s">
        <v>86</v>
      </c>
      <c r="D190" s="4" t="s">
        <v>143</v>
      </c>
      <c r="E190" s="4">
        <v>14</v>
      </c>
      <c r="G190" s="1" t="s">
        <v>87</v>
      </c>
      <c r="H190" s="2">
        <v>37126</v>
      </c>
      <c r="I190" s="1">
        <f t="shared" si="20"/>
        <v>2001</v>
      </c>
      <c r="J190" s="1">
        <f t="shared" si="21"/>
        <v>8</v>
      </c>
      <c r="K190" s="6">
        <f t="shared" si="22"/>
        <v>234</v>
      </c>
      <c r="L190" s="1" t="str">
        <f>VLOOKUP(J190,Months!$A$1:$C$12,3)</f>
        <v>Summer</v>
      </c>
      <c r="M190" s="1" t="str">
        <f t="shared" si="23"/>
        <v>Summer 2001</v>
      </c>
      <c r="N190" s="1">
        <f>VLOOKUP(J190,Months!$A$1:$D$12,4)</f>
        <v>0.5</v>
      </c>
      <c r="O190" s="1">
        <f t="shared" si="24"/>
        <v>2001.5</v>
      </c>
      <c r="P190" s="1">
        <f t="shared" si="28"/>
        <v>0</v>
      </c>
      <c r="Q190" s="1">
        <f t="shared" si="29"/>
        <v>18</v>
      </c>
      <c r="R190" s="96">
        <v>12</v>
      </c>
      <c r="S190" s="95" t="s">
        <v>3</v>
      </c>
      <c r="T190" s="94">
        <v>11</v>
      </c>
      <c r="U190" s="95" t="s">
        <v>96</v>
      </c>
      <c r="V190" s="94"/>
      <c r="W190" s="95"/>
      <c r="X190" s="121">
        <f t="shared" si="25"/>
        <v>40</v>
      </c>
      <c r="Y190" s="121">
        <f t="shared" si="26"/>
        <v>91.666666666666671</v>
      </c>
      <c r="Z190" s="121">
        <f t="shared" si="27"/>
        <v>65.833333333333343</v>
      </c>
    </row>
    <row r="191" spans="1:26" x14ac:dyDescent="0.2">
      <c r="A191" s="4">
        <v>13</v>
      </c>
      <c r="B191" s="1" t="s">
        <v>56</v>
      </c>
      <c r="C191" s="4" t="s">
        <v>57</v>
      </c>
      <c r="D191" s="4" t="s">
        <v>143</v>
      </c>
      <c r="E191" s="4">
        <v>2</v>
      </c>
      <c r="G191" s="1" t="s">
        <v>58</v>
      </c>
      <c r="H191" s="2">
        <v>37141</v>
      </c>
      <c r="I191" s="1">
        <f t="shared" si="20"/>
        <v>2001</v>
      </c>
      <c r="J191" s="1">
        <f t="shared" si="21"/>
        <v>9</v>
      </c>
      <c r="K191" s="6">
        <f t="shared" si="22"/>
        <v>249</v>
      </c>
      <c r="L191" s="1" t="str">
        <f>VLOOKUP(J191,Months!$A$1:$C$12,3)</f>
        <v>Fall</v>
      </c>
      <c r="M191" s="1" t="str">
        <f t="shared" si="23"/>
        <v>Fall 2001</v>
      </c>
      <c r="N191" s="1">
        <f>VLOOKUP(J191,Months!$A$1:$D$12,4)</f>
        <v>0.75</v>
      </c>
      <c r="O191" s="1">
        <f t="shared" si="24"/>
        <v>2001.75</v>
      </c>
      <c r="P191" s="1">
        <f t="shared" si="28"/>
        <v>1</v>
      </c>
      <c r="Q191" s="1">
        <f t="shared" si="29"/>
        <v>19</v>
      </c>
      <c r="R191" s="96">
        <v>9</v>
      </c>
      <c r="S191" s="95" t="s">
        <v>3</v>
      </c>
      <c r="T191" s="94">
        <v>8</v>
      </c>
      <c r="U191" s="95" t="s">
        <v>96</v>
      </c>
      <c r="V191" s="94"/>
      <c r="W191" s="95"/>
      <c r="X191" s="121">
        <f t="shared" si="25"/>
        <v>30</v>
      </c>
      <c r="Y191" s="121">
        <f t="shared" si="26"/>
        <v>66.666666666666671</v>
      </c>
      <c r="Z191" s="121">
        <f t="shared" si="27"/>
        <v>48.333333333333336</v>
      </c>
    </row>
    <row r="192" spans="1:26" x14ac:dyDescent="0.2">
      <c r="A192" s="4">
        <v>27</v>
      </c>
      <c r="B192" s="1" t="s">
        <v>79</v>
      </c>
      <c r="C192" s="4" t="s">
        <v>80</v>
      </c>
      <c r="D192" s="4" t="s">
        <v>143</v>
      </c>
      <c r="E192" s="4">
        <v>13</v>
      </c>
      <c r="G192" s="1" t="s">
        <v>81</v>
      </c>
      <c r="H192" s="2">
        <v>37142</v>
      </c>
      <c r="I192" s="1">
        <f t="shared" si="20"/>
        <v>2001</v>
      </c>
      <c r="J192" s="1">
        <f t="shared" si="21"/>
        <v>9</v>
      </c>
      <c r="K192" s="6">
        <f t="shared" si="22"/>
        <v>250</v>
      </c>
      <c r="L192" s="1" t="str">
        <f>VLOOKUP(J192,Months!$A$1:$C$12,3)</f>
        <v>Fall</v>
      </c>
      <c r="M192" s="1" t="str">
        <f t="shared" si="23"/>
        <v>Fall 2001</v>
      </c>
      <c r="N192" s="1">
        <f>VLOOKUP(J192,Months!$A$1:$D$12,4)</f>
        <v>0.75</v>
      </c>
      <c r="O192" s="1">
        <f t="shared" si="24"/>
        <v>2001.75</v>
      </c>
      <c r="P192" s="1">
        <f t="shared" si="28"/>
        <v>0</v>
      </c>
      <c r="Q192" s="1">
        <f t="shared" si="29"/>
        <v>19</v>
      </c>
      <c r="R192" s="96">
        <v>15</v>
      </c>
      <c r="S192" s="95" t="s">
        <v>3</v>
      </c>
      <c r="T192" s="94">
        <v>9</v>
      </c>
      <c r="U192" s="95" t="s">
        <v>96</v>
      </c>
      <c r="V192" s="94"/>
      <c r="W192" s="95"/>
      <c r="X192" s="121">
        <f t="shared" si="25"/>
        <v>50</v>
      </c>
      <c r="Y192" s="121">
        <f t="shared" si="26"/>
        <v>75</v>
      </c>
      <c r="Z192" s="121">
        <f t="shared" si="27"/>
        <v>62.5</v>
      </c>
    </row>
    <row r="193" spans="1:26" x14ac:dyDescent="0.2">
      <c r="A193" s="4">
        <v>8</v>
      </c>
      <c r="B193" s="1" t="s">
        <v>53</v>
      </c>
      <c r="C193" s="4" t="s">
        <v>61</v>
      </c>
      <c r="D193" s="4" t="s">
        <v>143</v>
      </c>
      <c r="E193" s="4">
        <v>4</v>
      </c>
      <c r="H193" s="2">
        <v>37143</v>
      </c>
      <c r="I193" s="1">
        <f t="shared" si="20"/>
        <v>2001</v>
      </c>
      <c r="J193" s="1">
        <f t="shared" si="21"/>
        <v>9</v>
      </c>
      <c r="K193" s="6">
        <f t="shared" si="22"/>
        <v>251</v>
      </c>
      <c r="L193" s="1" t="str">
        <f>VLOOKUP(J193,Months!$A$1:$C$12,3)</f>
        <v>Fall</v>
      </c>
      <c r="M193" s="1" t="str">
        <f t="shared" si="23"/>
        <v>Fall 2001</v>
      </c>
      <c r="N193" s="1">
        <f>VLOOKUP(J193,Months!$A$1:$D$12,4)</f>
        <v>0.75</v>
      </c>
      <c r="O193" s="1">
        <f t="shared" si="24"/>
        <v>2001.75</v>
      </c>
      <c r="P193" s="1">
        <f t="shared" si="28"/>
        <v>0</v>
      </c>
      <c r="Q193" s="1">
        <f t="shared" si="29"/>
        <v>19</v>
      </c>
      <c r="R193" s="96">
        <v>6</v>
      </c>
      <c r="S193" s="95" t="s">
        <v>5</v>
      </c>
      <c r="T193" s="94">
        <v>3</v>
      </c>
      <c r="U193" s="95" t="s">
        <v>97</v>
      </c>
      <c r="V193" s="94"/>
      <c r="W193" s="95"/>
      <c r="X193" s="121">
        <f t="shared" si="25"/>
        <v>20</v>
      </c>
      <c r="Y193" s="121">
        <f t="shared" si="26"/>
        <v>25</v>
      </c>
      <c r="Z193" s="121">
        <f t="shared" si="27"/>
        <v>22.5</v>
      </c>
    </row>
    <row r="194" spans="1:26" x14ac:dyDescent="0.2">
      <c r="A194" s="4">
        <v>17</v>
      </c>
      <c r="B194" s="1" t="s">
        <v>128</v>
      </c>
      <c r="C194" s="4" t="s">
        <v>67</v>
      </c>
      <c r="D194" s="102" t="s">
        <v>143</v>
      </c>
      <c r="H194" s="2">
        <v>37146</v>
      </c>
      <c r="I194" s="1">
        <f t="shared" ref="I194:I257" si="30">YEAR(H194)</f>
        <v>2001</v>
      </c>
      <c r="J194" s="1">
        <f t="shared" ref="J194:J257" si="31">MONTH(H194)</f>
        <v>9</v>
      </c>
      <c r="K194" s="6">
        <f t="shared" ref="K194:K257" si="32">H194-DATE(I194,1,1)</f>
        <v>254</v>
      </c>
      <c r="L194" s="1" t="str">
        <f>VLOOKUP(J194,Months!$A$1:$C$12,3)</f>
        <v>Fall</v>
      </c>
      <c r="M194" s="1" t="str">
        <f t="shared" ref="M194:M257" si="33">CONCATENATE(L194," ",I194)</f>
        <v>Fall 2001</v>
      </c>
      <c r="N194" s="1">
        <f>VLOOKUP(J194,Months!$A$1:$D$12,4)</f>
        <v>0.75</v>
      </c>
      <c r="O194" s="1">
        <f t="shared" ref="O194:O257" si="34">I194+N194</f>
        <v>2001.75</v>
      </c>
      <c r="P194" s="1">
        <f t="shared" si="28"/>
        <v>0</v>
      </c>
      <c r="Q194" s="1">
        <f t="shared" si="29"/>
        <v>19</v>
      </c>
      <c r="R194" s="96">
        <v>21</v>
      </c>
      <c r="S194" s="95" t="s">
        <v>9</v>
      </c>
      <c r="T194" s="94">
        <v>8</v>
      </c>
      <c r="U194" s="95" t="s">
        <v>96</v>
      </c>
      <c r="V194" s="94"/>
      <c r="W194" s="95"/>
      <c r="X194" s="121">
        <f t="shared" si="25"/>
        <v>70</v>
      </c>
      <c r="Y194" s="121">
        <f t="shared" si="26"/>
        <v>66.666666666666671</v>
      </c>
      <c r="Z194" s="121">
        <f t="shared" si="27"/>
        <v>68.333333333333343</v>
      </c>
    </row>
    <row r="195" spans="1:26" x14ac:dyDescent="0.2">
      <c r="A195" s="4">
        <v>24</v>
      </c>
      <c r="B195" s="1" t="s">
        <v>66</v>
      </c>
      <c r="C195" s="4" t="s">
        <v>69</v>
      </c>
      <c r="D195" s="4" t="s">
        <v>143</v>
      </c>
      <c r="E195" s="4">
        <v>7</v>
      </c>
      <c r="G195" s="1" t="s">
        <v>70</v>
      </c>
      <c r="H195" s="2">
        <v>37149</v>
      </c>
      <c r="I195" s="1">
        <f t="shared" si="30"/>
        <v>2001</v>
      </c>
      <c r="J195" s="1">
        <f t="shared" si="31"/>
        <v>9</v>
      </c>
      <c r="K195" s="6">
        <f t="shared" si="32"/>
        <v>257</v>
      </c>
      <c r="L195" s="1" t="str">
        <f>VLOOKUP(J195,Months!$A$1:$C$12,3)</f>
        <v>Fall</v>
      </c>
      <c r="M195" s="1" t="str">
        <f t="shared" si="33"/>
        <v>Fall 2001</v>
      </c>
      <c r="N195" s="1">
        <f>VLOOKUP(J195,Months!$A$1:$D$12,4)</f>
        <v>0.75</v>
      </c>
      <c r="O195" s="1">
        <f t="shared" si="34"/>
        <v>2001.75</v>
      </c>
      <c r="P195" s="1">
        <f t="shared" si="28"/>
        <v>0</v>
      </c>
      <c r="Q195" s="1">
        <f t="shared" si="29"/>
        <v>19</v>
      </c>
      <c r="R195" s="96">
        <v>9</v>
      </c>
      <c r="S195" s="95" t="s">
        <v>3</v>
      </c>
      <c r="T195" s="94">
        <v>9</v>
      </c>
      <c r="U195" s="95" t="s">
        <v>96</v>
      </c>
      <c r="V195" s="94"/>
      <c r="W195" s="95"/>
      <c r="X195" s="121">
        <f t="shared" ref="X195:X258" si="35">R195*100/30</f>
        <v>30</v>
      </c>
      <c r="Y195" s="121">
        <f t="shared" ref="Y195:Y258" si="36">T195*100/12</f>
        <v>75</v>
      </c>
      <c r="Z195" s="121">
        <f t="shared" ref="Z195:Z258" si="37">AVERAGE(V195,X195,Y195)</f>
        <v>52.5</v>
      </c>
    </row>
    <row r="196" spans="1:26" x14ac:dyDescent="0.2">
      <c r="A196" s="4">
        <v>24</v>
      </c>
      <c r="B196" s="1" t="s">
        <v>129</v>
      </c>
      <c r="C196" s="4" t="s">
        <v>103</v>
      </c>
      <c r="D196" s="102" t="s">
        <v>143</v>
      </c>
      <c r="H196" s="2">
        <v>37149</v>
      </c>
      <c r="I196" s="1">
        <f t="shared" si="30"/>
        <v>2001</v>
      </c>
      <c r="J196" s="1">
        <f t="shared" si="31"/>
        <v>9</v>
      </c>
      <c r="K196" s="6">
        <f t="shared" si="32"/>
        <v>257</v>
      </c>
      <c r="L196" s="1" t="str">
        <f>VLOOKUP(J196,Months!$A$1:$C$12,3)</f>
        <v>Fall</v>
      </c>
      <c r="M196" s="1" t="str">
        <f t="shared" si="33"/>
        <v>Fall 2001</v>
      </c>
      <c r="N196" s="1">
        <f>VLOOKUP(J196,Months!$A$1:$D$12,4)</f>
        <v>0.75</v>
      </c>
      <c r="O196" s="1">
        <f t="shared" si="34"/>
        <v>2001.75</v>
      </c>
      <c r="P196" s="1">
        <f t="shared" ref="P196:P259" si="38">IF(M196=M195,0,1)</f>
        <v>0</v>
      </c>
      <c r="Q196" s="1">
        <f t="shared" ref="Q196:Q259" si="39">P196+Q195</f>
        <v>19</v>
      </c>
      <c r="R196" s="96">
        <v>9</v>
      </c>
      <c r="S196" s="95" t="s">
        <v>3</v>
      </c>
      <c r="T196" s="94"/>
      <c r="U196" s="95"/>
      <c r="V196" s="94"/>
      <c r="W196" s="95"/>
      <c r="X196" s="121">
        <f t="shared" si="35"/>
        <v>30</v>
      </c>
      <c r="Z196" s="121">
        <f t="shared" si="37"/>
        <v>30</v>
      </c>
    </row>
    <row r="197" spans="1:26" x14ac:dyDescent="0.2">
      <c r="A197" s="4">
        <v>33</v>
      </c>
      <c r="B197" s="1" t="s">
        <v>63</v>
      </c>
      <c r="C197" s="4" t="s">
        <v>64</v>
      </c>
      <c r="D197" s="4" t="s">
        <v>143</v>
      </c>
      <c r="E197" s="4">
        <v>5</v>
      </c>
      <c r="G197" s="1" t="s">
        <v>65</v>
      </c>
      <c r="H197" s="2">
        <v>37153</v>
      </c>
      <c r="I197" s="1">
        <f t="shared" si="30"/>
        <v>2001</v>
      </c>
      <c r="J197" s="1">
        <f t="shared" si="31"/>
        <v>9</v>
      </c>
      <c r="K197" s="6">
        <f t="shared" si="32"/>
        <v>261</v>
      </c>
      <c r="L197" s="1" t="str">
        <f>VLOOKUP(J197,Months!$A$1:$C$12,3)</f>
        <v>Fall</v>
      </c>
      <c r="M197" s="1" t="str">
        <f t="shared" si="33"/>
        <v>Fall 2001</v>
      </c>
      <c r="N197" s="1">
        <f>VLOOKUP(J197,Months!$A$1:$D$12,4)</f>
        <v>0.75</v>
      </c>
      <c r="O197" s="1">
        <f t="shared" si="34"/>
        <v>2001.75</v>
      </c>
      <c r="P197" s="1">
        <f t="shared" si="38"/>
        <v>0</v>
      </c>
      <c r="Q197" s="1">
        <f t="shared" si="39"/>
        <v>19</v>
      </c>
      <c r="R197" s="96">
        <v>15</v>
      </c>
      <c r="S197" s="95" t="s">
        <v>3</v>
      </c>
      <c r="T197" s="94">
        <v>12</v>
      </c>
      <c r="U197" s="95" t="s">
        <v>96</v>
      </c>
      <c r="V197" s="94"/>
      <c r="W197" s="95"/>
      <c r="X197" s="121">
        <f t="shared" si="35"/>
        <v>50</v>
      </c>
      <c r="Y197" s="121">
        <f t="shared" si="36"/>
        <v>100</v>
      </c>
      <c r="Z197" s="121">
        <f t="shared" si="37"/>
        <v>75</v>
      </c>
    </row>
    <row r="198" spans="1:26" x14ac:dyDescent="0.2">
      <c r="A198" s="4">
        <v>16</v>
      </c>
      <c r="B198" s="1" t="s">
        <v>76</v>
      </c>
      <c r="C198" s="4" t="s">
        <v>77</v>
      </c>
      <c r="D198" s="4" t="s">
        <v>143</v>
      </c>
      <c r="E198" s="4">
        <v>12</v>
      </c>
      <c r="H198" s="2">
        <v>37154</v>
      </c>
      <c r="I198" s="1">
        <f t="shared" si="30"/>
        <v>2001</v>
      </c>
      <c r="J198" s="1">
        <f t="shared" si="31"/>
        <v>9</v>
      </c>
      <c r="K198" s="6">
        <f t="shared" si="32"/>
        <v>262</v>
      </c>
      <c r="L198" s="1" t="str">
        <f>VLOOKUP(J198,Months!$A$1:$C$12,3)</f>
        <v>Fall</v>
      </c>
      <c r="M198" s="1" t="str">
        <f t="shared" si="33"/>
        <v>Fall 2001</v>
      </c>
      <c r="N198" s="1">
        <f>VLOOKUP(J198,Months!$A$1:$D$12,4)</f>
        <v>0.75</v>
      </c>
      <c r="O198" s="1">
        <f t="shared" si="34"/>
        <v>2001.75</v>
      </c>
      <c r="P198" s="1">
        <f t="shared" si="38"/>
        <v>0</v>
      </c>
      <c r="Q198" s="1">
        <f t="shared" si="39"/>
        <v>19</v>
      </c>
      <c r="R198" s="96">
        <v>15</v>
      </c>
      <c r="S198" s="95" t="s">
        <v>3</v>
      </c>
      <c r="T198" s="94">
        <v>10</v>
      </c>
      <c r="U198" s="95" t="s">
        <v>96</v>
      </c>
      <c r="V198" s="94"/>
      <c r="W198" s="95"/>
      <c r="X198" s="121">
        <f t="shared" si="35"/>
        <v>50</v>
      </c>
      <c r="Y198" s="121">
        <f t="shared" si="36"/>
        <v>83.333333333333329</v>
      </c>
      <c r="Z198" s="121">
        <f t="shared" si="37"/>
        <v>66.666666666666657</v>
      </c>
    </row>
    <row r="199" spans="1:26" x14ac:dyDescent="0.2">
      <c r="A199" s="4">
        <v>4</v>
      </c>
      <c r="B199" s="1" t="s">
        <v>53</v>
      </c>
      <c r="C199" s="4" t="s">
        <v>54</v>
      </c>
      <c r="D199" s="4" t="s">
        <v>143</v>
      </c>
      <c r="E199" s="4">
        <v>1</v>
      </c>
      <c r="H199" s="2">
        <v>37155</v>
      </c>
      <c r="I199" s="1">
        <f t="shared" si="30"/>
        <v>2001</v>
      </c>
      <c r="J199" s="1">
        <f t="shared" si="31"/>
        <v>9</v>
      </c>
      <c r="K199" s="6">
        <f t="shared" si="32"/>
        <v>263</v>
      </c>
      <c r="L199" s="1" t="str">
        <f>VLOOKUP(J199,Months!$A$1:$C$12,3)</f>
        <v>Fall</v>
      </c>
      <c r="M199" s="1" t="str">
        <f t="shared" si="33"/>
        <v>Fall 2001</v>
      </c>
      <c r="N199" s="1">
        <f>VLOOKUP(J199,Months!$A$1:$D$12,4)</f>
        <v>0.75</v>
      </c>
      <c r="O199" s="1">
        <f t="shared" si="34"/>
        <v>2001.75</v>
      </c>
      <c r="P199" s="1">
        <f t="shared" si="38"/>
        <v>0</v>
      </c>
      <c r="Q199" s="1">
        <f t="shared" si="39"/>
        <v>19</v>
      </c>
      <c r="R199" s="96">
        <v>9</v>
      </c>
      <c r="S199" s="95" t="s">
        <v>3</v>
      </c>
      <c r="T199" s="94">
        <v>10</v>
      </c>
      <c r="U199" s="95" t="s">
        <v>96</v>
      </c>
      <c r="V199" s="94"/>
      <c r="W199" s="95"/>
      <c r="X199" s="121">
        <f t="shared" si="35"/>
        <v>30</v>
      </c>
      <c r="Y199" s="121">
        <f t="shared" si="36"/>
        <v>83.333333333333329</v>
      </c>
      <c r="Z199" s="121">
        <f t="shared" si="37"/>
        <v>56.666666666666664</v>
      </c>
    </row>
    <row r="200" spans="1:26" x14ac:dyDescent="0.2">
      <c r="A200" s="4">
        <v>32</v>
      </c>
      <c r="B200" s="1" t="s">
        <v>85</v>
      </c>
      <c r="C200" s="4" t="s">
        <v>91</v>
      </c>
      <c r="D200" s="4" t="s">
        <v>143</v>
      </c>
      <c r="E200" s="4">
        <v>16</v>
      </c>
      <c r="G200" s="1" t="s">
        <v>92</v>
      </c>
      <c r="H200" s="2">
        <v>37157</v>
      </c>
      <c r="I200" s="1">
        <f t="shared" si="30"/>
        <v>2001</v>
      </c>
      <c r="J200" s="1">
        <f t="shared" si="31"/>
        <v>9</v>
      </c>
      <c r="K200" s="6">
        <f t="shared" si="32"/>
        <v>265</v>
      </c>
      <c r="L200" s="1" t="str">
        <f>VLOOKUP(J200,Months!$A$1:$C$12,3)</f>
        <v>Fall</v>
      </c>
      <c r="M200" s="1" t="str">
        <f t="shared" si="33"/>
        <v>Fall 2001</v>
      </c>
      <c r="N200" s="1">
        <f>VLOOKUP(J200,Months!$A$1:$D$12,4)</f>
        <v>0.75</v>
      </c>
      <c r="O200" s="1">
        <f t="shared" si="34"/>
        <v>2001.75</v>
      </c>
      <c r="P200" s="1">
        <f t="shared" si="38"/>
        <v>0</v>
      </c>
      <c r="Q200" s="1">
        <f t="shared" si="39"/>
        <v>19</v>
      </c>
      <c r="R200" s="96">
        <v>12</v>
      </c>
      <c r="S200" s="95" t="s">
        <v>3</v>
      </c>
      <c r="T200" s="94">
        <v>12</v>
      </c>
      <c r="U200" s="95" t="s">
        <v>96</v>
      </c>
      <c r="V200" s="94"/>
      <c r="W200" s="95"/>
      <c r="X200" s="121">
        <f t="shared" si="35"/>
        <v>40</v>
      </c>
      <c r="Y200" s="121">
        <f t="shared" si="36"/>
        <v>100</v>
      </c>
      <c r="Z200" s="121">
        <f t="shared" si="37"/>
        <v>70</v>
      </c>
    </row>
    <row r="201" spans="1:26" x14ac:dyDescent="0.2">
      <c r="A201" s="4">
        <v>1</v>
      </c>
      <c r="B201" s="1" t="s">
        <v>53</v>
      </c>
      <c r="C201" s="4" t="s">
        <v>59</v>
      </c>
      <c r="D201" s="4" t="s">
        <v>143</v>
      </c>
      <c r="E201" s="4">
        <v>3</v>
      </c>
      <c r="G201" s="1" t="s">
        <v>60</v>
      </c>
      <c r="H201" s="2">
        <v>37163</v>
      </c>
      <c r="I201" s="1">
        <f t="shared" si="30"/>
        <v>2001</v>
      </c>
      <c r="J201" s="1">
        <f t="shared" si="31"/>
        <v>9</v>
      </c>
      <c r="K201" s="6">
        <f t="shared" si="32"/>
        <v>271</v>
      </c>
      <c r="L201" s="1" t="str">
        <f>VLOOKUP(J201,Months!$A$1:$C$12,3)</f>
        <v>Fall</v>
      </c>
      <c r="M201" s="1" t="str">
        <f t="shared" si="33"/>
        <v>Fall 2001</v>
      </c>
      <c r="N201" s="1">
        <f>VLOOKUP(J201,Months!$A$1:$D$12,4)</f>
        <v>0.75</v>
      </c>
      <c r="O201" s="1">
        <f t="shared" si="34"/>
        <v>2001.75</v>
      </c>
      <c r="P201" s="1">
        <f t="shared" si="38"/>
        <v>0</v>
      </c>
      <c r="Q201" s="1">
        <f t="shared" si="39"/>
        <v>19</v>
      </c>
      <c r="R201" s="96">
        <v>12</v>
      </c>
      <c r="S201" s="95" t="s">
        <v>3</v>
      </c>
      <c r="T201" s="94">
        <v>11</v>
      </c>
      <c r="U201" s="95" t="s">
        <v>96</v>
      </c>
      <c r="V201" s="94"/>
      <c r="W201" s="95"/>
      <c r="X201" s="121">
        <f t="shared" si="35"/>
        <v>40</v>
      </c>
      <c r="Y201" s="121">
        <f t="shared" si="36"/>
        <v>91.666666666666671</v>
      </c>
      <c r="Z201" s="121">
        <f t="shared" si="37"/>
        <v>65.833333333333343</v>
      </c>
    </row>
    <row r="202" spans="1:26" x14ac:dyDescent="0.2">
      <c r="A202" s="4">
        <v>4</v>
      </c>
      <c r="B202" s="1" t="s">
        <v>53</v>
      </c>
      <c r="C202" s="4" t="s">
        <v>54</v>
      </c>
      <c r="D202" s="4" t="s">
        <v>143</v>
      </c>
      <c r="E202" s="4">
        <v>1</v>
      </c>
      <c r="G202" s="1" t="s">
        <v>55</v>
      </c>
      <c r="H202" s="2">
        <v>37237</v>
      </c>
      <c r="I202" s="1">
        <f t="shared" si="30"/>
        <v>2001</v>
      </c>
      <c r="J202" s="1">
        <f t="shared" si="31"/>
        <v>12</v>
      </c>
      <c r="K202" s="6">
        <f t="shared" si="32"/>
        <v>345</v>
      </c>
      <c r="L202" s="1" t="str">
        <f>VLOOKUP(J202,Months!$A$1:$C$12,3)</f>
        <v>Winter</v>
      </c>
      <c r="M202" s="1" t="str">
        <f t="shared" si="33"/>
        <v>Winter 2001</v>
      </c>
      <c r="N202" s="1">
        <f>VLOOKUP(J202,Months!$A$1:$D$12,4)</f>
        <v>0.9</v>
      </c>
      <c r="O202" s="1">
        <f t="shared" si="34"/>
        <v>2001.9</v>
      </c>
      <c r="P202" s="1">
        <f t="shared" si="38"/>
        <v>1</v>
      </c>
      <c r="Q202" s="1">
        <f t="shared" si="39"/>
        <v>20</v>
      </c>
      <c r="R202" s="96">
        <v>12</v>
      </c>
      <c r="S202" s="95" t="s">
        <v>3</v>
      </c>
      <c r="T202" s="94">
        <v>11</v>
      </c>
      <c r="U202" s="95" t="s">
        <v>96</v>
      </c>
      <c r="V202" s="94"/>
      <c r="W202" s="95"/>
      <c r="X202" s="121">
        <f t="shared" si="35"/>
        <v>40</v>
      </c>
      <c r="Y202" s="121">
        <f t="shared" si="36"/>
        <v>91.666666666666671</v>
      </c>
      <c r="Z202" s="121">
        <f t="shared" si="37"/>
        <v>65.833333333333343</v>
      </c>
    </row>
    <row r="203" spans="1:26" x14ac:dyDescent="0.2">
      <c r="A203" s="4">
        <v>13</v>
      </c>
      <c r="B203" s="1" t="s">
        <v>56</v>
      </c>
      <c r="C203" s="4" t="s">
        <v>57</v>
      </c>
      <c r="D203" s="4" t="s">
        <v>143</v>
      </c>
      <c r="E203" s="4">
        <v>2</v>
      </c>
      <c r="G203" s="1" t="s">
        <v>58</v>
      </c>
      <c r="H203" s="2">
        <v>36904</v>
      </c>
      <c r="I203" s="1">
        <f t="shared" si="30"/>
        <v>2001</v>
      </c>
      <c r="J203" s="1">
        <f t="shared" si="31"/>
        <v>1</v>
      </c>
      <c r="K203" s="6">
        <f t="shared" si="32"/>
        <v>12</v>
      </c>
      <c r="L203" s="1" t="str">
        <f>VLOOKUP(J203,Months!$A$1:$C$12,3)</f>
        <v>Winter</v>
      </c>
      <c r="M203" s="1" t="str">
        <f t="shared" si="33"/>
        <v>Winter 2001</v>
      </c>
      <c r="N203" s="1">
        <f>VLOOKUP(J203,Months!$A$1:$D$12,4)</f>
        <v>0.99</v>
      </c>
      <c r="O203" s="1">
        <f t="shared" si="34"/>
        <v>2001.99</v>
      </c>
      <c r="P203" s="1">
        <f t="shared" si="38"/>
        <v>0</v>
      </c>
      <c r="Q203" s="1">
        <f t="shared" si="39"/>
        <v>20</v>
      </c>
      <c r="R203" s="96">
        <v>9</v>
      </c>
      <c r="S203" s="95" t="s">
        <v>3</v>
      </c>
      <c r="T203" s="94">
        <v>9</v>
      </c>
      <c r="U203" s="95" t="s">
        <v>96</v>
      </c>
      <c r="V203" s="94"/>
      <c r="W203" s="95"/>
      <c r="X203" s="121">
        <f t="shared" si="35"/>
        <v>30</v>
      </c>
      <c r="Y203" s="121">
        <f t="shared" si="36"/>
        <v>75</v>
      </c>
      <c r="Z203" s="121">
        <f t="shared" si="37"/>
        <v>52.5</v>
      </c>
    </row>
    <row r="204" spans="1:26" x14ac:dyDescent="0.2">
      <c r="A204" s="4">
        <v>55</v>
      </c>
      <c r="B204" s="2" t="s">
        <v>118</v>
      </c>
      <c r="C204" s="230" t="s">
        <v>103</v>
      </c>
      <c r="D204" s="230" t="s">
        <v>144</v>
      </c>
      <c r="E204" s="89">
        <v>3</v>
      </c>
      <c r="F204" s="2" t="s">
        <v>136</v>
      </c>
      <c r="G204" s="2"/>
      <c r="H204" s="2">
        <v>36923</v>
      </c>
      <c r="I204" s="1">
        <f t="shared" si="30"/>
        <v>2001</v>
      </c>
      <c r="J204" s="1">
        <f t="shared" si="31"/>
        <v>2</v>
      </c>
      <c r="K204" s="6">
        <f t="shared" si="32"/>
        <v>31</v>
      </c>
      <c r="L204" s="1" t="str">
        <f>VLOOKUP(J204,Months!$A$1:$C$12,3)</f>
        <v>Winter</v>
      </c>
      <c r="M204" s="1" t="str">
        <f t="shared" si="33"/>
        <v>Winter 2001</v>
      </c>
      <c r="N204" s="1">
        <f>VLOOKUP(J204,Months!$A$1:$D$12,4)</f>
        <v>0.99</v>
      </c>
      <c r="O204" s="1">
        <f t="shared" si="34"/>
        <v>2001.99</v>
      </c>
      <c r="P204" s="1">
        <f t="shared" si="38"/>
        <v>0</v>
      </c>
      <c r="Q204" s="1">
        <f t="shared" si="39"/>
        <v>20</v>
      </c>
      <c r="R204" s="96">
        <v>12</v>
      </c>
      <c r="S204" s="95" t="s">
        <v>3</v>
      </c>
      <c r="T204" s="94"/>
      <c r="U204" s="95"/>
      <c r="V204" s="94"/>
      <c r="W204" s="95"/>
      <c r="X204" s="121">
        <f t="shared" si="35"/>
        <v>40</v>
      </c>
      <c r="Z204" s="121">
        <f t="shared" si="37"/>
        <v>40</v>
      </c>
    </row>
    <row r="205" spans="1:26" x14ac:dyDescent="0.2">
      <c r="A205" s="4">
        <v>56</v>
      </c>
      <c r="B205" s="2" t="s">
        <v>119</v>
      </c>
      <c r="C205" s="230" t="s">
        <v>98</v>
      </c>
      <c r="D205" s="230" t="s">
        <v>144</v>
      </c>
      <c r="E205" s="89">
        <v>4</v>
      </c>
      <c r="F205" s="2" t="s">
        <v>137</v>
      </c>
      <c r="G205" s="2"/>
      <c r="H205" s="2">
        <v>36923</v>
      </c>
      <c r="I205" s="1">
        <f t="shared" si="30"/>
        <v>2001</v>
      </c>
      <c r="J205" s="1">
        <f t="shared" si="31"/>
        <v>2</v>
      </c>
      <c r="K205" s="6">
        <f t="shared" si="32"/>
        <v>31</v>
      </c>
      <c r="L205" s="1" t="str">
        <f>VLOOKUP(J205,Months!$A$1:$C$12,3)</f>
        <v>Winter</v>
      </c>
      <c r="M205" s="1" t="str">
        <f t="shared" si="33"/>
        <v>Winter 2001</v>
      </c>
      <c r="N205" s="1">
        <f>VLOOKUP(J205,Months!$A$1:$D$12,4)</f>
        <v>0.99</v>
      </c>
      <c r="O205" s="1">
        <f t="shared" si="34"/>
        <v>2001.99</v>
      </c>
      <c r="P205" s="1">
        <f t="shared" si="38"/>
        <v>0</v>
      </c>
      <c r="Q205" s="1">
        <f t="shared" si="39"/>
        <v>20</v>
      </c>
      <c r="R205" s="96">
        <v>20</v>
      </c>
      <c r="S205" s="95" t="s">
        <v>9</v>
      </c>
      <c r="T205" s="94"/>
      <c r="U205" s="95"/>
      <c r="V205" s="94"/>
      <c r="W205" s="95"/>
      <c r="X205" s="121">
        <f t="shared" si="35"/>
        <v>66.666666666666671</v>
      </c>
      <c r="Z205" s="121">
        <f t="shared" si="37"/>
        <v>66.666666666666671</v>
      </c>
    </row>
    <row r="206" spans="1:26" x14ac:dyDescent="0.2">
      <c r="A206" s="4">
        <v>57</v>
      </c>
      <c r="B206" s="2" t="s">
        <v>120</v>
      </c>
      <c r="C206" s="230" t="s">
        <v>103</v>
      </c>
      <c r="D206" s="230" t="s">
        <v>144</v>
      </c>
      <c r="E206" s="89">
        <v>5</v>
      </c>
      <c r="F206" s="2" t="s">
        <v>138</v>
      </c>
      <c r="G206" s="2"/>
      <c r="H206" s="2">
        <v>36923</v>
      </c>
      <c r="I206" s="1">
        <f t="shared" si="30"/>
        <v>2001</v>
      </c>
      <c r="J206" s="1">
        <f t="shared" si="31"/>
        <v>2</v>
      </c>
      <c r="K206" s="6">
        <f t="shared" si="32"/>
        <v>31</v>
      </c>
      <c r="L206" s="1" t="str">
        <f>VLOOKUP(J206,Months!$A$1:$C$12,3)</f>
        <v>Winter</v>
      </c>
      <c r="M206" s="1" t="str">
        <f t="shared" si="33"/>
        <v>Winter 2001</v>
      </c>
      <c r="N206" s="1">
        <f>VLOOKUP(J206,Months!$A$1:$D$12,4)</f>
        <v>0.99</v>
      </c>
      <c r="O206" s="1">
        <f t="shared" si="34"/>
        <v>2001.99</v>
      </c>
      <c r="P206" s="1">
        <f t="shared" si="38"/>
        <v>0</v>
      </c>
      <c r="Q206" s="1">
        <f t="shared" si="39"/>
        <v>20</v>
      </c>
      <c r="R206" s="96">
        <v>24</v>
      </c>
      <c r="S206" s="95" t="s">
        <v>45</v>
      </c>
      <c r="T206" s="94"/>
      <c r="U206" s="95"/>
      <c r="V206" s="94"/>
      <c r="W206" s="95"/>
      <c r="X206" s="121">
        <f t="shared" si="35"/>
        <v>80</v>
      </c>
      <c r="Z206" s="121">
        <f t="shared" si="37"/>
        <v>80</v>
      </c>
    </row>
    <row r="207" spans="1:26" x14ac:dyDescent="0.2">
      <c r="A207" s="4">
        <v>58</v>
      </c>
      <c r="B207" s="2" t="s">
        <v>123</v>
      </c>
      <c r="C207" s="230" t="s">
        <v>67</v>
      </c>
      <c r="D207" s="230" t="s">
        <v>144</v>
      </c>
      <c r="E207" s="89">
        <v>6</v>
      </c>
      <c r="F207" s="2" t="s">
        <v>139</v>
      </c>
      <c r="G207" s="2"/>
      <c r="H207" s="2">
        <v>36923</v>
      </c>
      <c r="I207" s="1">
        <f t="shared" si="30"/>
        <v>2001</v>
      </c>
      <c r="J207" s="1">
        <f t="shared" si="31"/>
        <v>2</v>
      </c>
      <c r="K207" s="6">
        <f t="shared" si="32"/>
        <v>31</v>
      </c>
      <c r="L207" s="1" t="str">
        <f>VLOOKUP(J207,Months!$A$1:$C$12,3)</f>
        <v>Winter</v>
      </c>
      <c r="M207" s="1" t="str">
        <f t="shared" si="33"/>
        <v>Winter 2001</v>
      </c>
      <c r="N207" s="1">
        <f>VLOOKUP(J207,Months!$A$1:$D$12,4)</f>
        <v>0.99</v>
      </c>
      <c r="O207" s="1">
        <f t="shared" si="34"/>
        <v>2001.99</v>
      </c>
      <c r="P207" s="1">
        <f t="shared" si="38"/>
        <v>0</v>
      </c>
      <c r="Q207" s="1">
        <f t="shared" si="39"/>
        <v>20</v>
      </c>
      <c r="R207" s="96">
        <v>24</v>
      </c>
      <c r="S207" s="95" t="s">
        <v>45</v>
      </c>
      <c r="T207" s="94"/>
      <c r="U207" s="95"/>
      <c r="V207" s="94"/>
      <c r="W207" s="95"/>
      <c r="X207" s="121">
        <f t="shared" si="35"/>
        <v>80</v>
      </c>
      <c r="Z207" s="121">
        <f t="shared" si="37"/>
        <v>80</v>
      </c>
    </row>
    <row r="208" spans="1:26" x14ac:dyDescent="0.2">
      <c r="A208" s="4">
        <v>59</v>
      </c>
      <c r="B208" s="2" t="s">
        <v>125</v>
      </c>
      <c r="C208" s="230" t="s">
        <v>103</v>
      </c>
      <c r="D208" s="230" t="s">
        <v>144</v>
      </c>
      <c r="E208" s="89">
        <v>8</v>
      </c>
      <c r="F208" s="2" t="s">
        <v>140</v>
      </c>
      <c r="G208" s="2"/>
      <c r="H208" s="2">
        <v>36923</v>
      </c>
      <c r="I208" s="1">
        <f t="shared" si="30"/>
        <v>2001</v>
      </c>
      <c r="J208" s="1">
        <f t="shared" si="31"/>
        <v>2</v>
      </c>
      <c r="K208" s="6">
        <f t="shared" si="32"/>
        <v>31</v>
      </c>
      <c r="L208" s="1" t="str">
        <f>VLOOKUP(J208,Months!$A$1:$C$12,3)</f>
        <v>Winter</v>
      </c>
      <c r="M208" s="1" t="str">
        <f t="shared" si="33"/>
        <v>Winter 2001</v>
      </c>
      <c r="N208" s="1">
        <f>VLOOKUP(J208,Months!$A$1:$D$12,4)</f>
        <v>0.99</v>
      </c>
      <c r="O208" s="1">
        <f t="shared" si="34"/>
        <v>2001.99</v>
      </c>
      <c r="P208" s="1">
        <f t="shared" si="38"/>
        <v>0</v>
      </c>
      <c r="Q208" s="1">
        <f t="shared" si="39"/>
        <v>20</v>
      </c>
      <c r="R208" s="96">
        <v>20</v>
      </c>
      <c r="S208" s="95" t="s">
        <v>9</v>
      </c>
      <c r="T208" s="94"/>
      <c r="U208" s="95"/>
      <c r="V208" s="94"/>
      <c r="W208" s="95"/>
      <c r="X208" s="121">
        <f t="shared" si="35"/>
        <v>66.666666666666671</v>
      </c>
      <c r="Z208" s="121">
        <f t="shared" si="37"/>
        <v>66.666666666666671</v>
      </c>
    </row>
    <row r="209" spans="1:26" x14ac:dyDescent="0.2">
      <c r="A209" s="4">
        <v>27</v>
      </c>
      <c r="B209" s="1" t="s">
        <v>79</v>
      </c>
      <c r="C209" s="4" t="s">
        <v>80</v>
      </c>
      <c r="D209" s="4" t="s">
        <v>143</v>
      </c>
      <c r="E209" s="4">
        <v>13</v>
      </c>
      <c r="G209" s="1" t="s">
        <v>81</v>
      </c>
      <c r="H209" s="2">
        <v>36926</v>
      </c>
      <c r="I209" s="1">
        <f t="shared" si="30"/>
        <v>2001</v>
      </c>
      <c r="J209" s="1">
        <f t="shared" si="31"/>
        <v>2</v>
      </c>
      <c r="K209" s="6">
        <f t="shared" si="32"/>
        <v>34</v>
      </c>
      <c r="L209" s="1" t="str">
        <f>VLOOKUP(J209,Months!$A$1:$C$12,3)</f>
        <v>Winter</v>
      </c>
      <c r="M209" s="1" t="str">
        <f t="shared" si="33"/>
        <v>Winter 2001</v>
      </c>
      <c r="N209" s="1">
        <f>VLOOKUP(J209,Months!$A$1:$D$12,4)</f>
        <v>0.99</v>
      </c>
      <c r="O209" s="1">
        <f t="shared" si="34"/>
        <v>2001.99</v>
      </c>
      <c r="P209" s="1">
        <f t="shared" si="38"/>
        <v>0</v>
      </c>
      <c r="Q209" s="1">
        <f t="shared" si="39"/>
        <v>20</v>
      </c>
      <c r="R209" s="96">
        <v>9</v>
      </c>
      <c r="S209" s="95" t="s">
        <v>3</v>
      </c>
      <c r="T209" s="94">
        <v>3</v>
      </c>
      <c r="U209" s="95" t="s">
        <v>97</v>
      </c>
      <c r="V209" s="94"/>
      <c r="W209" s="95"/>
      <c r="X209" s="121">
        <f t="shared" si="35"/>
        <v>30</v>
      </c>
      <c r="Y209" s="121">
        <f t="shared" si="36"/>
        <v>25</v>
      </c>
      <c r="Z209" s="121">
        <f t="shared" si="37"/>
        <v>27.5</v>
      </c>
    </row>
    <row r="210" spans="1:26" x14ac:dyDescent="0.2">
      <c r="A210" s="4">
        <v>17</v>
      </c>
      <c r="B210" s="1" t="s">
        <v>135</v>
      </c>
      <c r="C210" s="4" t="s">
        <v>133</v>
      </c>
      <c r="D210" s="4" t="s">
        <v>135</v>
      </c>
      <c r="E210" s="4">
        <v>3</v>
      </c>
      <c r="F210" s="1" t="s">
        <v>135</v>
      </c>
      <c r="H210" s="2">
        <v>36934</v>
      </c>
      <c r="I210" s="1">
        <f t="shared" si="30"/>
        <v>2001</v>
      </c>
      <c r="J210" s="1">
        <f t="shared" si="31"/>
        <v>2</v>
      </c>
      <c r="K210" s="6">
        <f t="shared" si="32"/>
        <v>42</v>
      </c>
      <c r="L210" s="1" t="str">
        <f>VLOOKUP(J210,Months!$A$1:$C$12,3)</f>
        <v>Winter</v>
      </c>
      <c r="M210" s="1" t="str">
        <f t="shared" si="33"/>
        <v>Winter 2001</v>
      </c>
      <c r="N210" s="1">
        <f>VLOOKUP(J210,Months!$A$1:$D$12,4)</f>
        <v>0.99</v>
      </c>
      <c r="O210" s="1">
        <f t="shared" si="34"/>
        <v>2001.99</v>
      </c>
      <c r="P210" s="1">
        <f t="shared" si="38"/>
        <v>0</v>
      </c>
      <c r="Q210" s="1">
        <f t="shared" si="39"/>
        <v>20</v>
      </c>
      <c r="R210" s="96">
        <v>26</v>
      </c>
      <c r="S210" s="95" t="s">
        <v>45</v>
      </c>
      <c r="T210" s="94"/>
      <c r="U210" s="95"/>
      <c r="V210" s="94"/>
      <c r="W210" s="95"/>
      <c r="X210" s="121">
        <f t="shared" si="35"/>
        <v>86.666666666666671</v>
      </c>
      <c r="Z210" s="121">
        <f t="shared" si="37"/>
        <v>86.666666666666671</v>
      </c>
    </row>
    <row r="211" spans="1:26" x14ac:dyDescent="0.2">
      <c r="A211" s="4">
        <v>19</v>
      </c>
      <c r="B211" s="1" t="s">
        <v>135</v>
      </c>
      <c r="C211" s="4" t="s">
        <v>132</v>
      </c>
      <c r="D211" s="4" t="s">
        <v>135</v>
      </c>
      <c r="E211" s="4">
        <v>2</v>
      </c>
      <c r="F211" s="1" t="s">
        <v>135</v>
      </c>
      <c r="H211" s="2">
        <v>36934</v>
      </c>
      <c r="I211" s="1">
        <f t="shared" si="30"/>
        <v>2001</v>
      </c>
      <c r="J211" s="1">
        <f t="shared" si="31"/>
        <v>2</v>
      </c>
      <c r="K211" s="6">
        <f t="shared" si="32"/>
        <v>42</v>
      </c>
      <c r="L211" s="1" t="str">
        <f>VLOOKUP(J211,Months!$A$1:$C$12,3)</f>
        <v>Winter</v>
      </c>
      <c r="M211" s="1" t="str">
        <f t="shared" si="33"/>
        <v>Winter 2001</v>
      </c>
      <c r="N211" s="1">
        <f>VLOOKUP(J211,Months!$A$1:$D$12,4)</f>
        <v>0.99</v>
      </c>
      <c r="O211" s="1">
        <f t="shared" si="34"/>
        <v>2001.99</v>
      </c>
      <c r="P211" s="1">
        <f t="shared" si="38"/>
        <v>0</v>
      </c>
      <c r="Q211" s="1">
        <f t="shared" si="39"/>
        <v>20</v>
      </c>
      <c r="R211" s="96">
        <v>21</v>
      </c>
      <c r="S211" s="95" t="s">
        <v>9</v>
      </c>
      <c r="T211" s="94"/>
      <c r="U211" s="95"/>
      <c r="V211" s="94"/>
      <c r="W211" s="95"/>
      <c r="X211" s="121">
        <f t="shared" si="35"/>
        <v>70</v>
      </c>
      <c r="Z211" s="121">
        <f t="shared" si="37"/>
        <v>70</v>
      </c>
    </row>
    <row r="212" spans="1:26" x14ac:dyDescent="0.2">
      <c r="A212" s="4">
        <v>21</v>
      </c>
      <c r="B212" s="1" t="s">
        <v>135</v>
      </c>
      <c r="C212" s="4" t="s">
        <v>122</v>
      </c>
      <c r="D212" s="4" t="s">
        <v>135</v>
      </c>
      <c r="E212" s="4">
        <v>4</v>
      </c>
      <c r="F212" s="1" t="s">
        <v>135</v>
      </c>
      <c r="H212" s="2">
        <v>36934</v>
      </c>
      <c r="I212" s="1">
        <f t="shared" si="30"/>
        <v>2001</v>
      </c>
      <c r="J212" s="1">
        <f t="shared" si="31"/>
        <v>2</v>
      </c>
      <c r="K212" s="6">
        <f t="shared" si="32"/>
        <v>42</v>
      </c>
      <c r="L212" s="1" t="str">
        <f>VLOOKUP(J212,Months!$A$1:$C$12,3)</f>
        <v>Winter</v>
      </c>
      <c r="M212" s="1" t="str">
        <f t="shared" si="33"/>
        <v>Winter 2001</v>
      </c>
      <c r="N212" s="1">
        <f>VLOOKUP(J212,Months!$A$1:$D$12,4)</f>
        <v>0.99</v>
      </c>
      <c r="O212" s="1">
        <f t="shared" si="34"/>
        <v>2001.99</v>
      </c>
      <c r="P212" s="1">
        <f t="shared" si="38"/>
        <v>0</v>
      </c>
      <c r="Q212" s="1">
        <f t="shared" si="39"/>
        <v>20</v>
      </c>
      <c r="R212" s="96">
        <v>17</v>
      </c>
      <c r="S212" s="95" t="s">
        <v>9</v>
      </c>
      <c r="T212" s="94"/>
      <c r="U212" s="95"/>
      <c r="V212" s="94"/>
      <c r="W212" s="95"/>
      <c r="X212" s="121">
        <f t="shared" si="35"/>
        <v>56.666666666666664</v>
      </c>
      <c r="Z212" s="121">
        <f t="shared" si="37"/>
        <v>56.666666666666664</v>
      </c>
    </row>
    <row r="213" spans="1:26" x14ac:dyDescent="0.2">
      <c r="A213" s="4">
        <v>22</v>
      </c>
      <c r="B213" s="1" t="s">
        <v>135</v>
      </c>
      <c r="C213" s="4" t="s">
        <v>127</v>
      </c>
      <c r="D213" s="4" t="s">
        <v>135</v>
      </c>
      <c r="E213" s="4">
        <v>5</v>
      </c>
      <c r="F213" s="1" t="s">
        <v>135</v>
      </c>
      <c r="H213" s="2">
        <v>36934</v>
      </c>
      <c r="I213" s="1">
        <f t="shared" si="30"/>
        <v>2001</v>
      </c>
      <c r="J213" s="1">
        <f t="shared" si="31"/>
        <v>2</v>
      </c>
      <c r="K213" s="6">
        <f t="shared" si="32"/>
        <v>42</v>
      </c>
      <c r="L213" s="1" t="str">
        <f>VLOOKUP(J213,Months!$A$1:$C$12,3)</f>
        <v>Winter</v>
      </c>
      <c r="M213" s="1" t="str">
        <f t="shared" si="33"/>
        <v>Winter 2001</v>
      </c>
      <c r="N213" s="1">
        <f>VLOOKUP(J213,Months!$A$1:$D$12,4)</f>
        <v>0.99</v>
      </c>
      <c r="O213" s="1">
        <f t="shared" si="34"/>
        <v>2001.99</v>
      </c>
      <c r="P213" s="1">
        <f t="shared" si="38"/>
        <v>0</v>
      </c>
      <c r="Q213" s="1">
        <f t="shared" si="39"/>
        <v>20</v>
      </c>
      <c r="R213" s="96">
        <v>15</v>
      </c>
      <c r="S213" s="95" t="s">
        <v>3</v>
      </c>
      <c r="T213" s="94"/>
      <c r="U213" s="95"/>
      <c r="V213" s="94"/>
      <c r="W213" s="95"/>
      <c r="X213" s="121">
        <f t="shared" si="35"/>
        <v>50</v>
      </c>
      <c r="Z213" s="121">
        <f t="shared" si="37"/>
        <v>50</v>
      </c>
    </row>
    <row r="214" spans="1:26" x14ac:dyDescent="0.2">
      <c r="A214" s="4">
        <v>24</v>
      </c>
      <c r="B214" s="1" t="s">
        <v>117</v>
      </c>
      <c r="C214" s="4" t="s">
        <v>131</v>
      </c>
      <c r="D214" s="4" t="s">
        <v>135</v>
      </c>
      <c r="E214" s="4">
        <v>1</v>
      </c>
      <c r="F214" s="1" t="s">
        <v>135</v>
      </c>
      <c r="H214" s="2">
        <v>36934</v>
      </c>
      <c r="I214" s="1">
        <f t="shared" si="30"/>
        <v>2001</v>
      </c>
      <c r="J214" s="1">
        <f t="shared" si="31"/>
        <v>2</v>
      </c>
      <c r="K214" s="6">
        <f t="shared" si="32"/>
        <v>42</v>
      </c>
      <c r="L214" s="1" t="str">
        <f>VLOOKUP(J214,Months!$A$1:$C$12,3)</f>
        <v>Winter</v>
      </c>
      <c r="M214" s="1" t="str">
        <f t="shared" si="33"/>
        <v>Winter 2001</v>
      </c>
      <c r="N214" s="1">
        <f>VLOOKUP(J214,Months!$A$1:$D$12,4)</f>
        <v>0.99</v>
      </c>
      <c r="O214" s="1">
        <f t="shared" si="34"/>
        <v>2001.99</v>
      </c>
      <c r="P214" s="1">
        <f t="shared" si="38"/>
        <v>0</v>
      </c>
      <c r="Q214" s="1">
        <f t="shared" si="39"/>
        <v>20</v>
      </c>
      <c r="R214" s="96">
        <v>14</v>
      </c>
      <c r="S214" s="95" t="s">
        <v>3</v>
      </c>
      <c r="T214" s="94"/>
      <c r="U214" s="95"/>
      <c r="V214" s="94"/>
      <c r="W214" s="95"/>
      <c r="X214" s="121">
        <f t="shared" si="35"/>
        <v>46.666666666666664</v>
      </c>
      <c r="Z214" s="121">
        <f t="shared" si="37"/>
        <v>46.666666666666664</v>
      </c>
    </row>
    <row r="215" spans="1:26" x14ac:dyDescent="0.2">
      <c r="A215" s="4">
        <v>60</v>
      </c>
      <c r="B215" s="1" t="s">
        <v>135</v>
      </c>
      <c r="C215" s="4" t="s">
        <v>126</v>
      </c>
      <c r="D215" s="4" t="s">
        <v>135</v>
      </c>
      <c r="E215" s="4" t="s">
        <v>134</v>
      </c>
      <c r="F215" s="1" t="s">
        <v>135</v>
      </c>
      <c r="H215" s="2">
        <v>36934</v>
      </c>
      <c r="I215" s="1">
        <f t="shared" si="30"/>
        <v>2001</v>
      </c>
      <c r="J215" s="1">
        <f t="shared" si="31"/>
        <v>2</v>
      </c>
      <c r="K215" s="6">
        <f t="shared" si="32"/>
        <v>42</v>
      </c>
      <c r="L215" s="1" t="str">
        <f>VLOOKUP(J215,Months!$A$1:$C$12,3)</f>
        <v>Winter</v>
      </c>
      <c r="M215" s="1" t="str">
        <f t="shared" si="33"/>
        <v>Winter 2001</v>
      </c>
      <c r="N215" s="1">
        <f>VLOOKUP(J215,Months!$A$1:$D$12,4)</f>
        <v>0.99</v>
      </c>
      <c r="O215" s="1">
        <f t="shared" si="34"/>
        <v>2001.99</v>
      </c>
      <c r="P215" s="1">
        <f t="shared" si="38"/>
        <v>0</v>
      </c>
      <c r="Q215" s="1">
        <f t="shared" si="39"/>
        <v>20</v>
      </c>
      <c r="R215" s="96">
        <v>19</v>
      </c>
      <c r="S215" s="95" t="s">
        <v>9</v>
      </c>
      <c r="T215" s="94"/>
      <c r="U215" s="95"/>
      <c r="V215" s="94"/>
      <c r="W215" s="95"/>
      <c r="X215" s="121">
        <f t="shared" si="35"/>
        <v>63.333333333333336</v>
      </c>
      <c r="Z215" s="121">
        <f t="shared" si="37"/>
        <v>63.333333333333336</v>
      </c>
    </row>
    <row r="216" spans="1:26" x14ac:dyDescent="0.2">
      <c r="A216" s="4">
        <v>61</v>
      </c>
      <c r="B216" s="1" t="s">
        <v>135</v>
      </c>
      <c r="C216" s="4" t="s">
        <v>124</v>
      </c>
      <c r="D216" s="4" t="s">
        <v>135</v>
      </c>
      <c r="E216" s="4">
        <v>6</v>
      </c>
      <c r="F216" s="1" t="s">
        <v>135</v>
      </c>
      <c r="H216" s="2">
        <v>36934</v>
      </c>
      <c r="I216" s="1">
        <f t="shared" si="30"/>
        <v>2001</v>
      </c>
      <c r="J216" s="1">
        <f t="shared" si="31"/>
        <v>2</v>
      </c>
      <c r="K216" s="6">
        <f t="shared" si="32"/>
        <v>42</v>
      </c>
      <c r="L216" s="1" t="str">
        <f>VLOOKUP(J216,Months!$A$1:$C$12,3)</f>
        <v>Winter</v>
      </c>
      <c r="M216" s="1" t="str">
        <f t="shared" si="33"/>
        <v>Winter 2001</v>
      </c>
      <c r="N216" s="1">
        <f>VLOOKUP(J216,Months!$A$1:$D$12,4)</f>
        <v>0.99</v>
      </c>
      <c r="O216" s="1">
        <f t="shared" si="34"/>
        <v>2001.99</v>
      </c>
      <c r="P216" s="1">
        <f t="shared" si="38"/>
        <v>0</v>
      </c>
      <c r="Q216" s="1">
        <f t="shared" si="39"/>
        <v>20</v>
      </c>
      <c r="R216" s="96">
        <v>19</v>
      </c>
      <c r="S216" s="95" t="s">
        <v>9</v>
      </c>
      <c r="T216" s="94"/>
      <c r="U216" s="95"/>
      <c r="V216" s="94"/>
      <c r="W216" s="95"/>
      <c r="X216" s="121">
        <f t="shared" si="35"/>
        <v>63.333333333333336</v>
      </c>
      <c r="Z216" s="121">
        <f t="shared" si="37"/>
        <v>63.333333333333336</v>
      </c>
    </row>
    <row r="217" spans="1:26" x14ac:dyDescent="0.2">
      <c r="A217" s="4">
        <v>8</v>
      </c>
      <c r="B217" s="1" t="s">
        <v>53</v>
      </c>
      <c r="C217" s="4" t="s">
        <v>61</v>
      </c>
      <c r="D217" s="4" t="s">
        <v>143</v>
      </c>
      <c r="E217" s="4">
        <v>4</v>
      </c>
      <c r="G217" s="1" t="s">
        <v>62</v>
      </c>
      <c r="H217" s="2">
        <v>36946</v>
      </c>
      <c r="I217" s="1">
        <f t="shared" si="30"/>
        <v>2001</v>
      </c>
      <c r="J217" s="1">
        <f t="shared" si="31"/>
        <v>2</v>
      </c>
      <c r="K217" s="6">
        <f t="shared" si="32"/>
        <v>54</v>
      </c>
      <c r="L217" s="1" t="str">
        <f>VLOOKUP(J217,Months!$A$1:$C$12,3)</f>
        <v>Winter</v>
      </c>
      <c r="M217" s="1" t="str">
        <f t="shared" si="33"/>
        <v>Winter 2001</v>
      </c>
      <c r="N217" s="1">
        <f>VLOOKUP(J217,Months!$A$1:$D$12,4)</f>
        <v>0.99</v>
      </c>
      <c r="O217" s="1">
        <f t="shared" si="34"/>
        <v>2001.99</v>
      </c>
      <c r="P217" s="1">
        <f t="shared" si="38"/>
        <v>0</v>
      </c>
      <c r="Q217" s="1">
        <f t="shared" si="39"/>
        <v>20</v>
      </c>
      <c r="R217" s="96">
        <v>3</v>
      </c>
      <c r="S217" s="95" t="s">
        <v>82</v>
      </c>
      <c r="T217" s="94">
        <v>7</v>
      </c>
      <c r="U217" s="95" t="s">
        <v>96</v>
      </c>
      <c r="V217" s="94"/>
      <c r="W217" s="95"/>
      <c r="X217" s="121">
        <f t="shared" si="35"/>
        <v>10</v>
      </c>
      <c r="Y217" s="121">
        <f t="shared" si="36"/>
        <v>58.333333333333336</v>
      </c>
      <c r="Z217" s="121">
        <f t="shared" si="37"/>
        <v>34.166666666666671</v>
      </c>
    </row>
    <row r="218" spans="1:26" x14ac:dyDescent="0.2">
      <c r="A218" s="4">
        <v>32</v>
      </c>
      <c r="B218" s="1" t="s">
        <v>85</v>
      </c>
      <c r="C218" s="4" t="s">
        <v>91</v>
      </c>
      <c r="D218" s="4" t="s">
        <v>143</v>
      </c>
      <c r="E218" s="4">
        <v>16</v>
      </c>
      <c r="G218" s="1" t="s">
        <v>92</v>
      </c>
      <c r="H218" s="2">
        <v>37318</v>
      </c>
      <c r="I218" s="1">
        <f t="shared" si="30"/>
        <v>2002</v>
      </c>
      <c r="J218" s="1">
        <f t="shared" si="31"/>
        <v>3</v>
      </c>
      <c r="K218" s="6">
        <f t="shared" si="32"/>
        <v>61</v>
      </c>
      <c r="L218" s="1" t="str">
        <f>VLOOKUP(J218,Months!$A$1:$C$12,3)</f>
        <v>Spring</v>
      </c>
      <c r="M218" s="1" t="str">
        <f t="shared" si="33"/>
        <v>Spring 2002</v>
      </c>
      <c r="N218" s="1">
        <f>VLOOKUP(J218,Months!$A$1:$D$12,4)</f>
        <v>0.25</v>
      </c>
      <c r="O218" s="1">
        <f t="shared" si="34"/>
        <v>2002.25</v>
      </c>
      <c r="P218" s="1">
        <f t="shared" si="38"/>
        <v>1</v>
      </c>
      <c r="Q218" s="1">
        <f t="shared" si="39"/>
        <v>21</v>
      </c>
      <c r="R218" s="96">
        <v>12</v>
      </c>
      <c r="S218" s="95" t="s">
        <v>3</v>
      </c>
      <c r="T218" s="94">
        <v>10</v>
      </c>
      <c r="U218" s="95" t="s">
        <v>96</v>
      </c>
      <c r="V218" s="94"/>
      <c r="W218" s="95"/>
      <c r="X218" s="121">
        <f t="shared" si="35"/>
        <v>40</v>
      </c>
      <c r="Y218" s="121">
        <f t="shared" si="36"/>
        <v>83.333333333333329</v>
      </c>
      <c r="Z218" s="121">
        <f t="shared" si="37"/>
        <v>61.666666666666664</v>
      </c>
    </row>
    <row r="219" spans="1:26" x14ac:dyDescent="0.2">
      <c r="A219" s="4">
        <v>13</v>
      </c>
      <c r="B219" s="1" t="s">
        <v>56</v>
      </c>
      <c r="C219" s="4" t="s">
        <v>57</v>
      </c>
      <c r="D219" s="4" t="s">
        <v>143</v>
      </c>
      <c r="E219" s="4">
        <v>2</v>
      </c>
      <c r="G219" s="1" t="s">
        <v>58</v>
      </c>
      <c r="H219" s="2">
        <v>37381</v>
      </c>
      <c r="I219" s="1">
        <f t="shared" si="30"/>
        <v>2002</v>
      </c>
      <c r="J219" s="1">
        <f t="shared" si="31"/>
        <v>5</v>
      </c>
      <c r="K219" s="6">
        <f t="shared" si="32"/>
        <v>124</v>
      </c>
      <c r="L219" s="1" t="str">
        <f>VLOOKUP(J219,Months!$A$1:$C$12,3)</f>
        <v>Spring</v>
      </c>
      <c r="M219" s="1" t="str">
        <f t="shared" si="33"/>
        <v>Spring 2002</v>
      </c>
      <c r="N219" s="1">
        <f>VLOOKUP(J219,Months!$A$1:$D$12,4)</f>
        <v>0.25</v>
      </c>
      <c r="O219" s="1">
        <f t="shared" si="34"/>
        <v>2002.25</v>
      </c>
      <c r="P219" s="1">
        <f t="shared" si="38"/>
        <v>0</v>
      </c>
      <c r="Q219" s="1">
        <f t="shared" si="39"/>
        <v>21</v>
      </c>
      <c r="R219" s="96">
        <v>9</v>
      </c>
      <c r="S219" s="95" t="s">
        <v>3</v>
      </c>
      <c r="T219" s="94">
        <v>9</v>
      </c>
      <c r="U219" s="95" t="s">
        <v>96</v>
      </c>
      <c r="V219" s="94"/>
      <c r="W219" s="95"/>
      <c r="X219" s="121">
        <f t="shared" si="35"/>
        <v>30</v>
      </c>
      <c r="Y219" s="121">
        <f t="shared" si="36"/>
        <v>75</v>
      </c>
      <c r="Z219" s="121">
        <f t="shared" si="37"/>
        <v>52.5</v>
      </c>
    </row>
    <row r="220" spans="1:26" x14ac:dyDescent="0.2">
      <c r="A220" s="4">
        <v>4</v>
      </c>
      <c r="B220" s="1" t="s">
        <v>53</v>
      </c>
      <c r="C220" s="4" t="s">
        <v>54</v>
      </c>
      <c r="D220" s="4" t="s">
        <v>143</v>
      </c>
      <c r="E220" s="4">
        <v>1</v>
      </c>
      <c r="G220" s="1" t="s">
        <v>55</v>
      </c>
      <c r="H220" s="2">
        <v>37386</v>
      </c>
      <c r="I220" s="1">
        <f t="shared" si="30"/>
        <v>2002</v>
      </c>
      <c r="J220" s="1">
        <f t="shared" si="31"/>
        <v>5</v>
      </c>
      <c r="K220" s="6">
        <f t="shared" si="32"/>
        <v>129</v>
      </c>
      <c r="L220" s="1" t="str">
        <f>VLOOKUP(J220,Months!$A$1:$C$12,3)</f>
        <v>Spring</v>
      </c>
      <c r="M220" s="1" t="str">
        <f t="shared" si="33"/>
        <v>Spring 2002</v>
      </c>
      <c r="N220" s="1">
        <f>VLOOKUP(J220,Months!$A$1:$D$12,4)</f>
        <v>0.25</v>
      </c>
      <c r="O220" s="1">
        <f t="shared" si="34"/>
        <v>2002.25</v>
      </c>
      <c r="P220" s="1">
        <f t="shared" si="38"/>
        <v>0</v>
      </c>
      <c r="Q220" s="1">
        <f t="shared" si="39"/>
        <v>21</v>
      </c>
      <c r="R220" s="96">
        <v>9</v>
      </c>
      <c r="S220" s="95" t="s">
        <v>3</v>
      </c>
      <c r="T220" s="94">
        <v>5</v>
      </c>
      <c r="U220" s="95" t="s">
        <v>97</v>
      </c>
      <c r="V220" s="94"/>
      <c r="W220" s="95"/>
      <c r="X220" s="121">
        <f t="shared" si="35"/>
        <v>30</v>
      </c>
      <c r="Y220" s="121">
        <f t="shared" si="36"/>
        <v>41.666666666666664</v>
      </c>
      <c r="Z220" s="121">
        <f t="shared" si="37"/>
        <v>35.833333333333329</v>
      </c>
    </row>
    <row r="221" spans="1:26" x14ac:dyDescent="0.2">
      <c r="A221" s="4">
        <v>34</v>
      </c>
      <c r="C221" s="4" t="s">
        <v>50</v>
      </c>
      <c r="D221" s="4" t="s">
        <v>143</v>
      </c>
      <c r="E221" s="4" t="s">
        <v>47</v>
      </c>
      <c r="H221" s="2">
        <v>37387</v>
      </c>
      <c r="I221" s="1">
        <f t="shared" si="30"/>
        <v>2002</v>
      </c>
      <c r="J221" s="1">
        <f t="shared" si="31"/>
        <v>5</v>
      </c>
      <c r="K221" s="6">
        <f t="shared" si="32"/>
        <v>130</v>
      </c>
      <c r="L221" s="1" t="str">
        <f>VLOOKUP(J221,Months!$A$1:$C$12,3)</f>
        <v>Spring</v>
      </c>
      <c r="M221" s="1" t="str">
        <f t="shared" si="33"/>
        <v>Spring 2002</v>
      </c>
      <c r="N221" s="1">
        <f>VLOOKUP(J221,Months!$A$1:$D$12,4)</f>
        <v>0.25</v>
      </c>
      <c r="O221" s="1">
        <f t="shared" si="34"/>
        <v>2002.25</v>
      </c>
      <c r="P221" s="1">
        <f t="shared" si="38"/>
        <v>0</v>
      </c>
      <c r="Q221" s="1">
        <f t="shared" si="39"/>
        <v>21</v>
      </c>
      <c r="R221" s="96">
        <v>18</v>
      </c>
      <c r="S221" s="95" t="s">
        <v>9</v>
      </c>
      <c r="T221" s="94">
        <v>9</v>
      </c>
      <c r="U221" s="95" t="s">
        <v>96</v>
      </c>
      <c r="V221" s="94"/>
      <c r="W221" s="95"/>
      <c r="X221" s="121">
        <f t="shared" si="35"/>
        <v>60</v>
      </c>
      <c r="Y221" s="121">
        <f t="shared" si="36"/>
        <v>75</v>
      </c>
      <c r="Z221" s="121">
        <f t="shared" si="37"/>
        <v>67.5</v>
      </c>
    </row>
    <row r="222" spans="1:26" x14ac:dyDescent="0.2">
      <c r="A222" s="4">
        <v>35</v>
      </c>
      <c r="B222" s="1" t="s">
        <v>85</v>
      </c>
      <c r="C222" s="4" t="s">
        <v>88</v>
      </c>
      <c r="D222" s="4" t="s">
        <v>143</v>
      </c>
      <c r="E222" s="4">
        <v>15</v>
      </c>
      <c r="G222" s="1" t="s">
        <v>89</v>
      </c>
      <c r="H222" s="2">
        <v>37387</v>
      </c>
      <c r="I222" s="1">
        <f t="shared" si="30"/>
        <v>2002</v>
      </c>
      <c r="J222" s="1">
        <f t="shared" si="31"/>
        <v>5</v>
      </c>
      <c r="K222" s="6">
        <f t="shared" si="32"/>
        <v>130</v>
      </c>
      <c r="L222" s="1" t="str">
        <f>VLOOKUP(J222,Months!$A$1:$C$12,3)</f>
        <v>Spring</v>
      </c>
      <c r="M222" s="1" t="str">
        <f t="shared" si="33"/>
        <v>Spring 2002</v>
      </c>
      <c r="N222" s="1">
        <f>VLOOKUP(J222,Months!$A$1:$D$12,4)</f>
        <v>0.25</v>
      </c>
      <c r="O222" s="1">
        <f t="shared" si="34"/>
        <v>2002.25</v>
      </c>
      <c r="P222" s="1">
        <f t="shared" si="38"/>
        <v>0</v>
      </c>
      <c r="Q222" s="1">
        <f t="shared" si="39"/>
        <v>21</v>
      </c>
      <c r="R222" s="96">
        <v>18</v>
      </c>
      <c r="S222" s="95" t="s">
        <v>9</v>
      </c>
      <c r="T222" s="94">
        <v>9</v>
      </c>
      <c r="U222" s="95" t="s">
        <v>96</v>
      </c>
      <c r="V222" s="94"/>
      <c r="W222" s="95"/>
      <c r="X222" s="121">
        <f t="shared" si="35"/>
        <v>60</v>
      </c>
      <c r="Y222" s="121">
        <f t="shared" si="36"/>
        <v>75</v>
      </c>
      <c r="Z222" s="121">
        <f t="shared" si="37"/>
        <v>67.5</v>
      </c>
    </row>
    <row r="223" spans="1:26" x14ac:dyDescent="0.2">
      <c r="A223" s="4">
        <v>16</v>
      </c>
      <c r="B223" s="1" t="s">
        <v>107</v>
      </c>
      <c r="C223" s="4">
        <v>12</v>
      </c>
      <c r="D223" s="4" t="s">
        <v>143</v>
      </c>
      <c r="E223" s="4">
        <v>12</v>
      </c>
      <c r="G223" s="1">
        <v>1221</v>
      </c>
      <c r="H223" s="2">
        <v>37388</v>
      </c>
      <c r="I223" s="1">
        <f t="shared" si="30"/>
        <v>2002</v>
      </c>
      <c r="J223" s="1">
        <f t="shared" si="31"/>
        <v>5</v>
      </c>
      <c r="K223" s="6">
        <f t="shared" si="32"/>
        <v>131</v>
      </c>
      <c r="L223" s="1" t="str">
        <f>VLOOKUP(J223,Months!$A$1:$C$12,3)</f>
        <v>Spring</v>
      </c>
      <c r="M223" s="1" t="str">
        <f t="shared" si="33"/>
        <v>Spring 2002</v>
      </c>
      <c r="N223" s="1">
        <f>VLOOKUP(J223,Months!$A$1:$D$12,4)</f>
        <v>0.25</v>
      </c>
      <c r="O223" s="1">
        <f t="shared" si="34"/>
        <v>2002.25</v>
      </c>
      <c r="P223" s="1">
        <f t="shared" si="38"/>
        <v>0</v>
      </c>
      <c r="Q223" s="1">
        <f t="shared" si="39"/>
        <v>21</v>
      </c>
      <c r="R223" s="96">
        <v>15</v>
      </c>
      <c r="S223" s="95" t="s">
        <v>3</v>
      </c>
      <c r="T223" s="94">
        <v>11</v>
      </c>
      <c r="U223" s="95" t="s">
        <v>96</v>
      </c>
      <c r="V223" s="94"/>
      <c r="W223" s="95"/>
      <c r="X223" s="121">
        <f t="shared" si="35"/>
        <v>50</v>
      </c>
      <c r="Y223" s="121">
        <f t="shared" si="36"/>
        <v>91.666666666666671</v>
      </c>
      <c r="Z223" s="121">
        <f t="shared" si="37"/>
        <v>70.833333333333343</v>
      </c>
    </row>
    <row r="224" spans="1:26" x14ac:dyDescent="0.2">
      <c r="A224" s="4">
        <v>19</v>
      </c>
      <c r="B224" s="1" t="s">
        <v>115</v>
      </c>
      <c r="C224" s="4" t="s">
        <v>116</v>
      </c>
      <c r="H224" s="2">
        <v>37389</v>
      </c>
      <c r="I224" s="1">
        <f t="shared" si="30"/>
        <v>2002</v>
      </c>
      <c r="J224" s="1">
        <f t="shared" si="31"/>
        <v>5</v>
      </c>
      <c r="K224" s="6">
        <f t="shared" si="32"/>
        <v>132</v>
      </c>
      <c r="L224" s="1" t="str">
        <f>VLOOKUP(J224,Months!$A$1:$C$12,3)</f>
        <v>Spring</v>
      </c>
      <c r="M224" s="1" t="str">
        <f t="shared" si="33"/>
        <v>Spring 2002</v>
      </c>
      <c r="N224" s="1">
        <f>VLOOKUP(J224,Months!$A$1:$D$12,4)</f>
        <v>0.25</v>
      </c>
      <c r="O224" s="1">
        <f t="shared" si="34"/>
        <v>2002.25</v>
      </c>
      <c r="P224" s="1">
        <f t="shared" si="38"/>
        <v>0</v>
      </c>
      <c r="Q224" s="1">
        <f t="shared" si="39"/>
        <v>21</v>
      </c>
      <c r="R224" s="96">
        <v>12</v>
      </c>
      <c r="S224" s="95" t="s">
        <v>3</v>
      </c>
      <c r="T224" s="94">
        <v>8</v>
      </c>
      <c r="U224" s="95" t="s">
        <v>96</v>
      </c>
      <c r="V224" s="94"/>
      <c r="W224" s="95"/>
      <c r="X224" s="121">
        <f t="shared" si="35"/>
        <v>40</v>
      </c>
      <c r="Y224" s="121">
        <f t="shared" si="36"/>
        <v>66.666666666666671</v>
      </c>
      <c r="Z224" s="121">
        <f t="shared" si="37"/>
        <v>53.333333333333336</v>
      </c>
    </row>
    <row r="225" spans="1:26" x14ac:dyDescent="0.2">
      <c r="A225" s="4">
        <v>23</v>
      </c>
      <c r="B225" s="1" t="s">
        <v>113</v>
      </c>
      <c r="C225" s="4" t="s">
        <v>114</v>
      </c>
      <c r="H225" s="2">
        <v>37389</v>
      </c>
      <c r="I225" s="1">
        <f t="shared" si="30"/>
        <v>2002</v>
      </c>
      <c r="J225" s="1">
        <f t="shared" si="31"/>
        <v>5</v>
      </c>
      <c r="K225" s="6">
        <f t="shared" si="32"/>
        <v>132</v>
      </c>
      <c r="L225" s="1" t="str">
        <f>VLOOKUP(J225,Months!$A$1:$C$12,3)</f>
        <v>Spring</v>
      </c>
      <c r="M225" s="1" t="str">
        <f t="shared" si="33"/>
        <v>Spring 2002</v>
      </c>
      <c r="N225" s="1">
        <f>VLOOKUP(J225,Months!$A$1:$D$12,4)</f>
        <v>0.25</v>
      </c>
      <c r="O225" s="1">
        <f t="shared" si="34"/>
        <v>2002.25</v>
      </c>
      <c r="P225" s="1">
        <f t="shared" si="38"/>
        <v>0</v>
      </c>
      <c r="Q225" s="1">
        <f t="shared" si="39"/>
        <v>21</v>
      </c>
      <c r="R225" s="96">
        <v>15</v>
      </c>
      <c r="S225" s="95" t="s">
        <v>3</v>
      </c>
      <c r="T225" s="94">
        <v>11</v>
      </c>
      <c r="U225" s="95" t="s">
        <v>96</v>
      </c>
      <c r="V225" s="94"/>
      <c r="W225" s="95"/>
      <c r="X225" s="121">
        <f t="shared" si="35"/>
        <v>50</v>
      </c>
      <c r="Y225" s="121">
        <f t="shared" si="36"/>
        <v>91.666666666666671</v>
      </c>
      <c r="Z225" s="121">
        <f t="shared" si="37"/>
        <v>70.833333333333343</v>
      </c>
    </row>
    <row r="226" spans="1:26" x14ac:dyDescent="0.2">
      <c r="A226" s="4">
        <v>25</v>
      </c>
      <c r="B226" s="1" t="s">
        <v>111</v>
      </c>
      <c r="C226" s="4" t="s">
        <v>112</v>
      </c>
      <c r="H226" s="2">
        <v>37389</v>
      </c>
      <c r="I226" s="1">
        <f t="shared" si="30"/>
        <v>2002</v>
      </c>
      <c r="J226" s="1">
        <f t="shared" si="31"/>
        <v>5</v>
      </c>
      <c r="K226" s="6">
        <f t="shared" si="32"/>
        <v>132</v>
      </c>
      <c r="L226" s="1" t="str">
        <f>VLOOKUP(J226,Months!$A$1:$C$12,3)</f>
        <v>Spring</v>
      </c>
      <c r="M226" s="1" t="str">
        <f t="shared" si="33"/>
        <v>Spring 2002</v>
      </c>
      <c r="N226" s="1">
        <f>VLOOKUP(J226,Months!$A$1:$D$12,4)</f>
        <v>0.25</v>
      </c>
      <c r="O226" s="1">
        <f t="shared" si="34"/>
        <v>2002.25</v>
      </c>
      <c r="P226" s="1">
        <f t="shared" si="38"/>
        <v>0</v>
      </c>
      <c r="Q226" s="1">
        <f t="shared" si="39"/>
        <v>21</v>
      </c>
      <c r="R226" s="96">
        <v>12</v>
      </c>
      <c r="S226" s="95" t="s">
        <v>3</v>
      </c>
      <c r="T226" s="94">
        <v>12</v>
      </c>
      <c r="U226" s="95" t="s">
        <v>96</v>
      </c>
      <c r="V226" s="94"/>
      <c r="W226" s="95"/>
      <c r="X226" s="121">
        <f t="shared" si="35"/>
        <v>40</v>
      </c>
      <c r="Y226" s="121">
        <f t="shared" si="36"/>
        <v>100</v>
      </c>
      <c r="Z226" s="121">
        <f t="shared" si="37"/>
        <v>70</v>
      </c>
    </row>
    <row r="227" spans="1:26" x14ac:dyDescent="0.2">
      <c r="A227" s="4">
        <v>27</v>
      </c>
      <c r="B227" s="1" t="s">
        <v>80</v>
      </c>
      <c r="C227" s="4">
        <v>13</v>
      </c>
      <c r="D227" s="4" t="s">
        <v>143</v>
      </c>
      <c r="E227" s="4">
        <v>13</v>
      </c>
      <c r="G227" s="1">
        <v>1323</v>
      </c>
      <c r="H227" s="2">
        <v>37390</v>
      </c>
      <c r="I227" s="1">
        <f t="shared" si="30"/>
        <v>2002</v>
      </c>
      <c r="J227" s="1">
        <f t="shared" si="31"/>
        <v>5</v>
      </c>
      <c r="K227" s="6">
        <f t="shared" si="32"/>
        <v>133</v>
      </c>
      <c r="L227" s="1" t="str">
        <f>VLOOKUP(J227,Months!$A$1:$C$12,3)</f>
        <v>Spring</v>
      </c>
      <c r="M227" s="1" t="str">
        <f t="shared" si="33"/>
        <v>Spring 2002</v>
      </c>
      <c r="N227" s="1">
        <f>VLOOKUP(J227,Months!$A$1:$D$12,4)</f>
        <v>0.25</v>
      </c>
      <c r="O227" s="1">
        <f t="shared" si="34"/>
        <v>2002.25</v>
      </c>
      <c r="P227" s="1">
        <f t="shared" si="38"/>
        <v>0</v>
      </c>
      <c r="Q227" s="1">
        <f t="shared" si="39"/>
        <v>21</v>
      </c>
      <c r="R227" s="96">
        <v>9</v>
      </c>
      <c r="S227" s="95" t="s">
        <v>3</v>
      </c>
      <c r="T227" s="94">
        <v>6</v>
      </c>
      <c r="U227" s="95" t="s">
        <v>97</v>
      </c>
      <c r="V227" s="94"/>
      <c r="W227" s="95"/>
      <c r="X227" s="121">
        <f t="shared" si="35"/>
        <v>30</v>
      </c>
      <c r="Y227" s="121">
        <f t="shared" si="36"/>
        <v>50</v>
      </c>
      <c r="Z227" s="121">
        <f t="shared" si="37"/>
        <v>40</v>
      </c>
    </row>
    <row r="228" spans="1:26" x14ac:dyDescent="0.2">
      <c r="A228" s="4">
        <v>1</v>
      </c>
      <c r="B228" s="1" t="s">
        <v>110</v>
      </c>
      <c r="C228" s="4">
        <v>3</v>
      </c>
      <c r="D228" s="102" t="s">
        <v>143</v>
      </c>
      <c r="E228" s="4">
        <v>3</v>
      </c>
      <c r="G228" s="1" t="s">
        <v>109</v>
      </c>
      <c r="H228" s="2">
        <v>37391</v>
      </c>
      <c r="I228" s="1">
        <f t="shared" si="30"/>
        <v>2002</v>
      </c>
      <c r="J228" s="1">
        <f t="shared" si="31"/>
        <v>5</v>
      </c>
      <c r="K228" s="6">
        <f t="shared" si="32"/>
        <v>134</v>
      </c>
      <c r="L228" s="1" t="str">
        <f>VLOOKUP(J228,Months!$A$1:$C$12,3)</f>
        <v>Spring</v>
      </c>
      <c r="M228" s="1" t="str">
        <f t="shared" si="33"/>
        <v>Spring 2002</v>
      </c>
      <c r="N228" s="1">
        <f>VLOOKUP(J228,Months!$A$1:$D$12,4)</f>
        <v>0.25</v>
      </c>
      <c r="O228" s="1">
        <f t="shared" si="34"/>
        <v>2002.25</v>
      </c>
      <c r="P228" s="1">
        <f t="shared" si="38"/>
        <v>0</v>
      </c>
      <c r="Q228" s="1">
        <f t="shared" si="39"/>
        <v>21</v>
      </c>
      <c r="R228" s="96">
        <v>18</v>
      </c>
      <c r="S228" s="95" t="s">
        <v>9</v>
      </c>
      <c r="T228" s="94">
        <v>10</v>
      </c>
      <c r="U228" s="95" t="s">
        <v>96</v>
      </c>
      <c r="V228" s="94"/>
      <c r="W228" s="95"/>
      <c r="X228" s="121">
        <f t="shared" si="35"/>
        <v>60</v>
      </c>
      <c r="Y228" s="121">
        <f t="shared" si="36"/>
        <v>83.333333333333329</v>
      </c>
      <c r="Z228" s="121">
        <f t="shared" si="37"/>
        <v>71.666666666666657</v>
      </c>
    </row>
    <row r="229" spans="1:26" x14ac:dyDescent="0.2">
      <c r="A229" s="4">
        <v>11</v>
      </c>
      <c r="B229" s="1" t="s">
        <v>71</v>
      </c>
      <c r="C229" s="4" t="s">
        <v>72</v>
      </c>
      <c r="D229" s="4" t="s">
        <v>143</v>
      </c>
      <c r="E229" s="4">
        <v>10</v>
      </c>
      <c r="G229" s="1" t="s">
        <v>73</v>
      </c>
      <c r="H229" s="2">
        <v>37392</v>
      </c>
      <c r="I229" s="1">
        <f t="shared" si="30"/>
        <v>2002</v>
      </c>
      <c r="J229" s="1">
        <f t="shared" si="31"/>
        <v>5</v>
      </c>
      <c r="K229" s="6">
        <f t="shared" si="32"/>
        <v>135</v>
      </c>
      <c r="L229" s="1" t="str">
        <f>VLOOKUP(J229,Months!$A$1:$C$12,3)</f>
        <v>Spring</v>
      </c>
      <c r="M229" s="1" t="str">
        <f t="shared" si="33"/>
        <v>Spring 2002</v>
      </c>
      <c r="N229" s="1">
        <f>VLOOKUP(J229,Months!$A$1:$D$12,4)</f>
        <v>0.25</v>
      </c>
      <c r="O229" s="1">
        <f t="shared" si="34"/>
        <v>2002.25</v>
      </c>
      <c r="P229" s="1">
        <f t="shared" si="38"/>
        <v>0</v>
      </c>
      <c r="Q229" s="1">
        <f t="shared" si="39"/>
        <v>21</v>
      </c>
      <c r="R229" s="96">
        <v>15</v>
      </c>
      <c r="S229" s="95" t="s">
        <v>3</v>
      </c>
      <c r="T229" s="94">
        <v>12</v>
      </c>
      <c r="U229" s="95" t="s">
        <v>96</v>
      </c>
      <c r="V229" s="94"/>
      <c r="W229" s="95"/>
      <c r="X229" s="121">
        <f t="shared" si="35"/>
        <v>50</v>
      </c>
      <c r="Y229" s="121">
        <f t="shared" si="36"/>
        <v>100</v>
      </c>
      <c r="Z229" s="121">
        <f t="shared" si="37"/>
        <v>75</v>
      </c>
    </row>
    <row r="230" spans="1:26" x14ac:dyDescent="0.2">
      <c r="A230" s="4">
        <v>1</v>
      </c>
      <c r="B230" s="1" t="s">
        <v>53</v>
      </c>
      <c r="C230" s="4" t="s">
        <v>59</v>
      </c>
      <c r="D230" s="4" t="s">
        <v>143</v>
      </c>
      <c r="E230" s="4">
        <v>3</v>
      </c>
      <c r="G230" s="1" t="s">
        <v>60</v>
      </c>
      <c r="H230" s="2">
        <v>37394</v>
      </c>
      <c r="I230" s="1">
        <f t="shared" si="30"/>
        <v>2002</v>
      </c>
      <c r="J230" s="1">
        <f t="shared" si="31"/>
        <v>5</v>
      </c>
      <c r="K230" s="6">
        <f t="shared" si="32"/>
        <v>137</v>
      </c>
      <c r="L230" s="1" t="str">
        <f>VLOOKUP(J230,Months!$A$1:$C$12,3)</f>
        <v>Spring</v>
      </c>
      <c r="M230" s="1" t="str">
        <f t="shared" si="33"/>
        <v>Spring 2002</v>
      </c>
      <c r="N230" s="1">
        <f>VLOOKUP(J230,Months!$A$1:$D$12,4)</f>
        <v>0.25</v>
      </c>
      <c r="O230" s="1">
        <f t="shared" si="34"/>
        <v>2002.25</v>
      </c>
      <c r="P230" s="1">
        <f t="shared" si="38"/>
        <v>0</v>
      </c>
      <c r="Q230" s="1">
        <f t="shared" si="39"/>
        <v>21</v>
      </c>
      <c r="R230" s="96">
        <v>12</v>
      </c>
      <c r="S230" s="95" t="s">
        <v>3</v>
      </c>
      <c r="T230" s="94">
        <v>10</v>
      </c>
      <c r="U230" s="95" t="s">
        <v>96</v>
      </c>
      <c r="V230" s="94"/>
      <c r="W230" s="95"/>
      <c r="X230" s="121">
        <f t="shared" si="35"/>
        <v>40</v>
      </c>
      <c r="Y230" s="121">
        <f t="shared" si="36"/>
        <v>83.333333333333329</v>
      </c>
      <c r="Z230" s="121">
        <f t="shared" si="37"/>
        <v>61.666666666666664</v>
      </c>
    </row>
    <row r="231" spans="1:26" x14ac:dyDescent="0.2">
      <c r="A231" s="4">
        <v>8</v>
      </c>
      <c r="B231" s="1" t="s">
        <v>53</v>
      </c>
      <c r="C231" s="4" t="s">
        <v>61</v>
      </c>
      <c r="D231" s="4" t="s">
        <v>143</v>
      </c>
      <c r="E231" s="4">
        <v>4</v>
      </c>
      <c r="G231" s="1" t="s">
        <v>62</v>
      </c>
      <c r="H231" s="2">
        <v>37395</v>
      </c>
      <c r="I231" s="1">
        <f t="shared" si="30"/>
        <v>2002</v>
      </c>
      <c r="J231" s="1">
        <f t="shared" si="31"/>
        <v>5</v>
      </c>
      <c r="K231" s="6">
        <f t="shared" si="32"/>
        <v>138</v>
      </c>
      <c r="L231" s="1" t="str">
        <f>VLOOKUP(J231,Months!$A$1:$C$12,3)</f>
        <v>Spring</v>
      </c>
      <c r="M231" s="1" t="str">
        <f t="shared" si="33"/>
        <v>Spring 2002</v>
      </c>
      <c r="N231" s="1">
        <f>VLOOKUP(J231,Months!$A$1:$D$12,4)</f>
        <v>0.25</v>
      </c>
      <c r="O231" s="1">
        <f t="shared" si="34"/>
        <v>2002.25</v>
      </c>
      <c r="P231" s="1">
        <f t="shared" si="38"/>
        <v>0</v>
      </c>
      <c r="Q231" s="1">
        <f t="shared" si="39"/>
        <v>21</v>
      </c>
      <c r="R231" s="96">
        <v>3</v>
      </c>
      <c r="S231" s="95" t="s">
        <v>5</v>
      </c>
      <c r="T231" s="94">
        <v>2</v>
      </c>
      <c r="U231" s="95" t="s">
        <v>97</v>
      </c>
      <c r="V231" s="94"/>
      <c r="W231" s="95"/>
      <c r="X231" s="121">
        <f t="shared" si="35"/>
        <v>10</v>
      </c>
      <c r="Y231" s="121">
        <f t="shared" si="36"/>
        <v>16.666666666666668</v>
      </c>
      <c r="Z231" s="121">
        <f t="shared" si="37"/>
        <v>13.333333333333334</v>
      </c>
    </row>
    <row r="232" spans="1:26" x14ac:dyDescent="0.2">
      <c r="A232" s="4">
        <v>27</v>
      </c>
      <c r="B232" s="1" t="s">
        <v>80</v>
      </c>
      <c r="C232" s="4">
        <v>13</v>
      </c>
      <c r="D232" s="4" t="s">
        <v>143</v>
      </c>
      <c r="E232" s="4">
        <v>13</v>
      </c>
      <c r="G232" s="1">
        <v>1321</v>
      </c>
      <c r="H232" s="2">
        <v>37395</v>
      </c>
      <c r="I232" s="1">
        <f t="shared" si="30"/>
        <v>2002</v>
      </c>
      <c r="J232" s="1">
        <f t="shared" si="31"/>
        <v>5</v>
      </c>
      <c r="K232" s="6">
        <f t="shared" si="32"/>
        <v>138</v>
      </c>
      <c r="L232" s="1" t="str">
        <f>VLOOKUP(J232,Months!$A$1:$C$12,3)</f>
        <v>Spring</v>
      </c>
      <c r="M232" s="1" t="str">
        <f t="shared" si="33"/>
        <v>Spring 2002</v>
      </c>
      <c r="N232" s="1">
        <f>VLOOKUP(J232,Months!$A$1:$D$12,4)</f>
        <v>0.25</v>
      </c>
      <c r="O232" s="1">
        <f t="shared" si="34"/>
        <v>2002.25</v>
      </c>
      <c r="P232" s="1">
        <f t="shared" si="38"/>
        <v>0</v>
      </c>
      <c r="Q232" s="1">
        <f t="shared" si="39"/>
        <v>21</v>
      </c>
      <c r="R232" s="96">
        <v>15</v>
      </c>
      <c r="S232" s="95" t="s">
        <v>3</v>
      </c>
      <c r="T232" s="94">
        <v>4</v>
      </c>
      <c r="U232" s="95" t="s">
        <v>97</v>
      </c>
      <c r="V232" s="94"/>
      <c r="W232" s="95"/>
      <c r="X232" s="121">
        <f t="shared" si="35"/>
        <v>50</v>
      </c>
      <c r="Y232" s="121">
        <f t="shared" si="36"/>
        <v>33.333333333333336</v>
      </c>
      <c r="Z232" s="121">
        <f t="shared" si="37"/>
        <v>41.666666666666671</v>
      </c>
    </row>
    <row r="233" spans="1:26" x14ac:dyDescent="0.2">
      <c r="A233" s="4">
        <v>3</v>
      </c>
      <c r="B233" s="1" t="s">
        <v>53</v>
      </c>
      <c r="C233" s="4" t="s">
        <v>74</v>
      </c>
      <c r="D233" s="4" t="s">
        <v>143</v>
      </c>
      <c r="E233" s="4">
        <v>11</v>
      </c>
      <c r="G233" s="1" t="s">
        <v>75</v>
      </c>
      <c r="H233" s="2">
        <v>37395</v>
      </c>
      <c r="I233" s="1">
        <f t="shared" si="30"/>
        <v>2002</v>
      </c>
      <c r="J233" s="1">
        <f t="shared" si="31"/>
        <v>5</v>
      </c>
      <c r="K233" s="6">
        <f t="shared" si="32"/>
        <v>138</v>
      </c>
      <c r="L233" s="1" t="str">
        <f>VLOOKUP(J233,Months!$A$1:$C$12,3)</f>
        <v>Spring</v>
      </c>
      <c r="M233" s="1" t="str">
        <f t="shared" si="33"/>
        <v>Spring 2002</v>
      </c>
      <c r="N233" s="1">
        <f>VLOOKUP(J233,Months!$A$1:$D$12,4)</f>
        <v>0.25</v>
      </c>
      <c r="O233" s="1">
        <f t="shared" si="34"/>
        <v>2002.25</v>
      </c>
      <c r="P233" s="1">
        <f t="shared" si="38"/>
        <v>0</v>
      </c>
      <c r="Q233" s="1">
        <f t="shared" si="39"/>
        <v>21</v>
      </c>
      <c r="R233" s="96">
        <v>15</v>
      </c>
      <c r="S233" s="95" t="s">
        <v>3</v>
      </c>
      <c r="T233" s="94">
        <v>5</v>
      </c>
      <c r="U233" s="95" t="s">
        <v>97</v>
      </c>
      <c r="V233" s="94"/>
      <c r="W233" s="95"/>
      <c r="X233" s="121">
        <f t="shared" si="35"/>
        <v>50</v>
      </c>
      <c r="Y233" s="121">
        <f t="shared" si="36"/>
        <v>41.666666666666664</v>
      </c>
      <c r="Z233" s="121">
        <f t="shared" si="37"/>
        <v>45.833333333333329</v>
      </c>
    </row>
    <row r="234" spans="1:26" x14ac:dyDescent="0.2">
      <c r="A234" s="4">
        <v>3</v>
      </c>
      <c r="B234" s="1" t="s">
        <v>74</v>
      </c>
      <c r="C234" s="4">
        <v>11</v>
      </c>
      <c r="D234" s="4" t="s">
        <v>143</v>
      </c>
      <c r="E234" s="4">
        <v>11</v>
      </c>
      <c r="G234" s="1">
        <v>1121</v>
      </c>
      <c r="H234" s="2">
        <v>37395</v>
      </c>
      <c r="I234" s="1">
        <f t="shared" si="30"/>
        <v>2002</v>
      </c>
      <c r="J234" s="1">
        <f t="shared" si="31"/>
        <v>5</v>
      </c>
      <c r="K234" s="6">
        <f t="shared" si="32"/>
        <v>138</v>
      </c>
      <c r="L234" s="1" t="str">
        <f>VLOOKUP(J234,Months!$A$1:$C$12,3)</f>
        <v>Spring</v>
      </c>
      <c r="M234" s="1" t="str">
        <f t="shared" si="33"/>
        <v>Spring 2002</v>
      </c>
      <c r="N234" s="1">
        <f>VLOOKUP(J234,Months!$A$1:$D$12,4)</f>
        <v>0.25</v>
      </c>
      <c r="O234" s="1">
        <f t="shared" si="34"/>
        <v>2002.25</v>
      </c>
      <c r="P234" s="1">
        <f t="shared" si="38"/>
        <v>0</v>
      </c>
      <c r="Q234" s="1">
        <f t="shared" si="39"/>
        <v>21</v>
      </c>
      <c r="R234" s="96">
        <v>15</v>
      </c>
      <c r="S234" s="95" t="s">
        <v>3</v>
      </c>
      <c r="T234" s="94">
        <v>5</v>
      </c>
      <c r="U234" s="95" t="s">
        <v>97</v>
      </c>
      <c r="V234" s="94"/>
      <c r="W234" s="95"/>
      <c r="X234" s="121">
        <f t="shared" si="35"/>
        <v>50</v>
      </c>
      <c r="Y234" s="121">
        <f t="shared" si="36"/>
        <v>41.666666666666664</v>
      </c>
      <c r="Z234" s="121">
        <f t="shared" si="37"/>
        <v>45.833333333333329</v>
      </c>
    </row>
    <row r="235" spans="1:26" x14ac:dyDescent="0.2">
      <c r="A235" s="4">
        <v>32</v>
      </c>
      <c r="B235" s="1" t="s">
        <v>102</v>
      </c>
      <c r="C235" s="4">
        <v>16</v>
      </c>
      <c r="D235" s="4" t="s">
        <v>143</v>
      </c>
      <c r="E235" s="4">
        <v>16</v>
      </c>
      <c r="G235" s="1">
        <v>1621</v>
      </c>
      <c r="H235" s="2">
        <v>37395</v>
      </c>
      <c r="I235" s="1">
        <f t="shared" si="30"/>
        <v>2002</v>
      </c>
      <c r="J235" s="1">
        <f t="shared" si="31"/>
        <v>5</v>
      </c>
      <c r="K235" s="6">
        <f t="shared" si="32"/>
        <v>138</v>
      </c>
      <c r="L235" s="1" t="str">
        <f>VLOOKUP(J235,Months!$A$1:$C$12,3)</f>
        <v>Spring</v>
      </c>
      <c r="M235" s="1" t="str">
        <f t="shared" si="33"/>
        <v>Spring 2002</v>
      </c>
      <c r="N235" s="1">
        <f>VLOOKUP(J235,Months!$A$1:$D$12,4)</f>
        <v>0.25</v>
      </c>
      <c r="O235" s="1">
        <f t="shared" si="34"/>
        <v>2002.25</v>
      </c>
      <c r="P235" s="1">
        <f t="shared" si="38"/>
        <v>0</v>
      </c>
      <c r="Q235" s="1">
        <f t="shared" si="39"/>
        <v>21</v>
      </c>
      <c r="R235" s="96">
        <v>15</v>
      </c>
      <c r="S235" s="95" t="s">
        <v>3</v>
      </c>
      <c r="T235" s="94">
        <v>7</v>
      </c>
      <c r="U235" s="95" t="s">
        <v>96</v>
      </c>
      <c r="V235" s="94"/>
      <c r="W235" s="95"/>
      <c r="X235" s="121">
        <f t="shared" si="35"/>
        <v>50</v>
      </c>
      <c r="Y235" s="121">
        <f t="shared" si="36"/>
        <v>58.333333333333336</v>
      </c>
      <c r="Z235" s="121">
        <f t="shared" si="37"/>
        <v>54.166666666666671</v>
      </c>
    </row>
    <row r="236" spans="1:26" x14ac:dyDescent="0.2">
      <c r="A236" s="4">
        <v>17</v>
      </c>
      <c r="B236" s="1" t="s">
        <v>67</v>
      </c>
      <c r="C236" s="4">
        <v>6</v>
      </c>
      <c r="D236" s="4" t="s">
        <v>143</v>
      </c>
      <c r="E236" s="4">
        <v>6</v>
      </c>
      <c r="G236" s="1">
        <v>621</v>
      </c>
      <c r="H236" s="2">
        <v>37398</v>
      </c>
      <c r="I236" s="1">
        <f t="shared" si="30"/>
        <v>2002</v>
      </c>
      <c r="J236" s="1">
        <f t="shared" si="31"/>
        <v>5</v>
      </c>
      <c r="K236" s="6">
        <f t="shared" si="32"/>
        <v>141</v>
      </c>
      <c r="L236" s="1" t="str">
        <f>VLOOKUP(J236,Months!$A$1:$C$12,3)</f>
        <v>Spring</v>
      </c>
      <c r="M236" s="1" t="str">
        <f t="shared" si="33"/>
        <v>Spring 2002</v>
      </c>
      <c r="N236" s="1">
        <f>VLOOKUP(J236,Months!$A$1:$D$12,4)</f>
        <v>0.25</v>
      </c>
      <c r="O236" s="1">
        <f t="shared" si="34"/>
        <v>2002.25</v>
      </c>
      <c r="P236" s="1">
        <f t="shared" si="38"/>
        <v>0</v>
      </c>
      <c r="Q236" s="1">
        <f t="shared" si="39"/>
        <v>21</v>
      </c>
      <c r="R236" s="96">
        <v>12</v>
      </c>
      <c r="S236" s="95" t="s">
        <v>3</v>
      </c>
      <c r="T236" s="94">
        <v>10</v>
      </c>
      <c r="U236" s="95" t="s">
        <v>96</v>
      </c>
      <c r="V236" s="94"/>
      <c r="W236" s="95"/>
      <c r="X236" s="121">
        <f t="shared" si="35"/>
        <v>40</v>
      </c>
      <c r="Y236" s="121">
        <f t="shared" si="36"/>
        <v>83.333333333333329</v>
      </c>
      <c r="Z236" s="121">
        <f t="shared" si="37"/>
        <v>61.666666666666664</v>
      </c>
    </row>
    <row r="237" spans="1:26" x14ac:dyDescent="0.2">
      <c r="A237" s="4">
        <v>33</v>
      </c>
      <c r="B237" s="1" t="s">
        <v>108</v>
      </c>
      <c r="C237" s="4">
        <v>5</v>
      </c>
      <c r="D237" s="4" t="s">
        <v>143</v>
      </c>
      <c r="E237" s="4">
        <v>5</v>
      </c>
      <c r="G237" s="1">
        <v>521</v>
      </c>
      <c r="H237" s="2">
        <v>37405</v>
      </c>
      <c r="I237" s="1">
        <f t="shared" si="30"/>
        <v>2002</v>
      </c>
      <c r="J237" s="1">
        <f t="shared" si="31"/>
        <v>5</v>
      </c>
      <c r="K237" s="6">
        <f t="shared" si="32"/>
        <v>148</v>
      </c>
      <c r="L237" s="1" t="str">
        <f>VLOOKUP(J237,Months!$A$1:$C$12,3)</f>
        <v>Spring</v>
      </c>
      <c r="M237" s="1" t="str">
        <f t="shared" si="33"/>
        <v>Spring 2002</v>
      </c>
      <c r="N237" s="1">
        <f>VLOOKUP(J237,Months!$A$1:$D$12,4)</f>
        <v>0.25</v>
      </c>
      <c r="O237" s="1">
        <f t="shared" si="34"/>
        <v>2002.25</v>
      </c>
      <c r="P237" s="1">
        <f t="shared" si="38"/>
        <v>0</v>
      </c>
      <c r="Q237" s="1">
        <f t="shared" si="39"/>
        <v>21</v>
      </c>
      <c r="R237" s="96">
        <v>18</v>
      </c>
      <c r="S237" s="95" t="s">
        <v>9</v>
      </c>
      <c r="T237" s="94">
        <v>12</v>
      </c>
      <c r="U237" s="95" t="s">
        <v>96</v>
      </c>
      <c r="V237" s="94"/>
      <c r="W237" s="95"/>
      <c r="X237" s="121">
        <f t="shared" si="35"/>
        <v>60</v>
      </c>
      <c r="Y237" s="121">
        <f t="shared" si="36"/>
        <v>100</v>
      </c>
      <c r="Z237" s="121">
        <f t="shared" si="37"/>
        <v>80</v>
      </c>
    </row>
    <row r="238" spans="1:26" x14ac:dyDescent="0.2">
      <c r="A238" s="4">
        <v>36</v>
      </c>
      <c r="B238" s="1" t="s">
        <v>85</v>
      </c>
      <c r="C238" s="4" t="s">
        <v>86</v>
      </c>
      <c r="D238" s="4" t="s">
        <v>143</v>
      </c>
      <c r="E238" s="4">
        <v>14</v>
      </c>
      <c r="G238" s="1" t="s">
        <v>87</v>
      </c>
      <c r="H238" s="2">
        <v>37410</v>
      </c>
      <c r="I238" s="1">
        <f t="shared" si="30"/>
        <v>2002</v>
      </c>
      <c r="J238" s="1">
        <f t="shared" si="31"/>
        <v>6</v>
      </c>
      <c r="K238" s="6">
        <f t="shared" si="32"/>
        <v>153</v>
      </c>
      <c r="L238" s="1" t="str">
        <f>VLOOKUP(J238,Months!$A$1:$C$12,3)</f>
        <v>Summer</v>
      </c>
      <c r="M238" s="1" t="str">
        <f t="shared" si="33"/>
        <v>Summer 2002</v>
      </c>
      <c r="N238" s="1">
        <f>VLOOKUP(J238,Months!$A$1:$D$12,4)</f>
        <v>0.5</v>
      </c>
      <c r="O238" s="1">
        <f t="shared" si="34"/>
        <v>2002.5</v>
      </c>
      <c r="P238" s="1">
        <f t="shared" si="38"/>
        <v>1</v>
      </c>
      <c r="Q238" s="1">
        <f t="shared" si="39"/>
        <v>22</v>
      </c>
      <c r="R238" s="96">
        <v>9</v>
      </c>
      <c r="S238" s="95" t="s">
        <v>3</v>
      </c>
      <c r="T238" s="94">
        <v>6</v>
      </c>
      <c r="U238" s="95" t="s">
        <v>97</v>
      </c>
      <c r="V238" s="94"/>
      <c r="W238" s="95"/>
      <c r="X238" s="121">
        <f t="shared" si="35"/>
        <v>30</v>
      </c>
      <c r="Y238" s="121">
        <f t="shared" si="36"/>
        <v>50</v>
      </c>
      <c r="Z238" s="121">
        <f t="shared" si="37"/>
        <v>40</v>
      </c>
    </row>
    <row r="239" spans="1:26" x14ac:dyDescent="0.2">
      <c r="A239" s="4">
        <v>27</v>
      </c>
      <c r="B239" s="1" t="s">
        <v>80</v>
      </c>
      <c r="C239" s="4">
        <v>13</v>
      </c>
      <c r="D239" s="4" t="s">
        <v>143</v>
      </c>
      <c r="E239" s="4">
        <v>13</v>
      </c>
      <c r="G239" s="1">
        <v>1322</v>
      </c>
      <c r="H239" s="2">
        <v>37443</v>
      </c>
      <c r="I239" s="1">
        <f t="shared" si="30"/>
        <v>2002</v>
      </c>
      <c r="J239" s="1">
        <f t="shared" si="31"/>
        <v>7</v>
      </c>
      <c r="K239" s="6">
        <f t="shared" si="32"/>
        <v>186</v>
      </c>
      <c r="L239" s="1" t="str">
        <f>VLOOKUP(J239,Months!$A$1:$C$12,3)</f>
        <v>Summer</v>
      </c>
      <c r="M239" s="1" t="str">
        <f t="shared" si="33"/>
        <v>Summer 2002</v>
      </c>
      <c r="N239" s="1">
        <f>VLOOKUP(J239,Months!$A$1:$D$12,4)</f>
        <v>0.5</v>
      </c>
      <c r="O239" s="1">
        <f t="shared" si="34"/>
        <v>2002.5</v>
      </c>
      <c r="P239" s="1">
        <f t="shared" si="38"/>
        <v>0</v>
      </c>
      <c r="Q239" s="1">
        <f t="shared" si="39"/>
        <v>22</v>
      </c>
      <c r="R239" s="96">
        <v>9</v>
      </c>
      <c r="S239" s="95" t="s">
        <v>3</v>
      </c>
      <c r="T239" s="94">
        <v>4</v>
      </c>
      <c r="U239" s="95" t="s">
        <v>97</v>
      </c>
      <c r="V239" s="94"/>
      <c r="W239" s="95"/>
      <c r="X239" s="121">
        <f t="shared" si="35"/>
        <v>30</v>
      </c>
      <c r="Y239" s="121">
        <f t="shared" si="36"/>
        <v>33.333333333333336</v>
      </c>
      <c r="Z239" s="121">
        <f t="shared" si="37"/>
        <v>31.666666666666668</v>
      </c>
    </row>
    <row r="240" spans="1:26" x14ac:dyDescent="0.2">
      <c r="A240" s="4">
        <v>36</v>
      </c>
      <c r="B240" s="1" t="s">
        <v>85</v>
      </c>
      <c r="C240" s="4" t="s">
        <v>86</v>
      </c>
      <c r="D240" s="4" t="s">
        <v>143</v>
      </c>
      <c r="E240" s="4">
        <v>14</v>
      </c>
      <c r="G240" s="1" t="s">
        <v>87</v>
      </c>
      <c r="H240" s="2">
        <v>37444</v>
      </c>
      <c r="I240" s="1">
        <f t="shared" si="30"/>
        <v>2002</v>
      </c>
      <c r="J240" s="1">
        <f t="shared" si="31"/>
        <v>7</v>
      </c>
      <c r="K240" s="6">
        <f t="shared" si="32"/>
        <v>187</v>
      </c>
      <c r="L240" s="1" t="str">
        <f>VLOOKUP(J240,Months!$A$1:$C$12,3)</f>
        <v>Summer</v>
      </c>
      <c r="M240" s="1" t="str">
        <f t="shared" si="33"/>
        <v>Summer 2002</v>
      </c>
      <c r="N240" s="1">
        <f>VLOOKUP(J240,Months!$A$1:$D$12,4)</f>
        <v>0.5</v>
      </c>
      <c r="O240" s="1">
        <f t="shared" si="34"/>
        <v>2002.5</v>
      </c>
      <c r="P240" s="1">
        <f t="shared" si="38"/>
        <v>0</v>
      </c>
      <c r="Q240" s="1">
        <f t="shared" si="39"/>
        <v>22</v>
      </c>
      <c r="R240" s="96">
        <v>9</v>
      </c>
      <c r="S240" s="95" t="s">
        <v>3</v>
      </c>
      <c r="T240" s="94">
        <v>7</v>
      </c>
      <c r="U240" s="95" t="s">
        <v>96</v>
      </c>
      <c r="V240" s="94"/>
      <c r="W240" s="95"/>
      <c r="X240" s="121">
        <f t="shared" si="35"/>
        <v>30</v>
      </c>
      <c r="Y240" s="121">
        <f t="shared" si="36"/>
        <v>58.333333333333336</v>
      </c>
      <c r="Z240" s="121">
        <f t="shared" si="37"/>
        <v>44.166666666666671</v>
      </c>
    </row>
    <row r="241" spans="1:26" x14ac:dyDescent="0.2">
      <c r="A241" s="4">
        <v>35</v>
      </c>
      <c r="B241" s="1" t="s">
        <v>85</v>
      </c>
      <c r="C241" s="4" t="s">
        <v>90</v>
      </c>
      <c r="D241" s="4" t="s">
        <v>143</v>
      </c>
      <c r="E241" s="4">
        <v>15</v>
      </c>
      <c r="G241" s="1" t="s">
        <v>89</v>
      </c>
      <c r="H241" s="2">
        <v>37450</v>
      </c>
      <c r="I241" s="1">
        <f t="shared" si="30"/>
        <v>2002</v>
      </c>
      <c r="J241" s="1">
        <f t="shared" si="31"/>
        <v>7</v>
      </c>
      <c r="K241" s="6">
        <f t="shared" si="32"/>
        <v>193</v>
      </c>
      <c r="L241" s="1" t="str">
        <f>VLOOKUP(J241,Months!$A$1:$C$12,3)</f>
        <v>Summer</v>
      </c>
      <c r="M241" s="1" t="str">
        <f t="shared" si="33"/>
        <v>Summer 2002</v>
      </c>
      <c r="N241" s="1">
        <f>VLOOKUP(J241,Months!$A$1:$D$12,4)</f>
        <v>0.5</v>
      </c>
      <c r="O241" s="1">
        <f t="shared" si="34"/>
        <v>2002.5</v>
      </c>
      <c r="P241" s="1">
        <f t="shared" si="38"/>
        <v>0</v>
      </c>
      <c r="Q241" s="1">
        <f t="shared" si="39"/>
        <v>22</v>
      </c>
      <c r="R241" s="96">
        <v>15</v>
      </c>
      <c r="S241" s="95" t="s">
        <v>3</v>
      </c>
      <c r="T241" s="94">
        <v>9</v>
      </c>
      <c r="U241" s="95" t="s">
        <v>96</v>
      </c>
      <c r="V241" s="94"/>
      <c r="W241" s="95"/>
      <c r="X241" s="121">
        <f t="shared" si="35"/>
        <v>50</v>
      </c>
      <c r="Y241" s="121">
        <f t="shared" si="36"/>
        <v>75</v>
      </c>
      <c r="Z241" s="121">
        <f t="shared" si="37"/>
        <v>62.5</v>
      </c>
    </row>
    <row r="242" spans="1:26" x14ac:dyDescent="0.2">
      <c r="A242" s="4">
        <v>34</v>
      </c>
      <c r="C242" s="4" t="s">
        <v>50</v>
      </c>
      <c r="D242" s="4" t="s">
        <v>143</v>
      </c>
      <c r="E242" s="4" t="s">
        <v>48</v>
      </c>
      <c r="H242" s="2">
        <v>37450</v>
      </c>
      <c r="I242" s="1">
        <f t="shared" si="30"/>
        <v>2002</v>
      </c>
      <c r="J242" s="1">
        <f t="shared" si="31"/>
        <v>7</v>
      </c>
      <c r="K242" s="6">
        <f t="shared" si="32"/>
        <v>193</v>
      </c>
      <c r="L242" s="1" t="str">
        <f>VLOOKUP(J242,Months!$A$1:$C$12,3)</f>
        <v>Summer</v>
      </c>
      <c r="M242" s="1" t="str">
        <f t="shared" si="33"/>
        <v>Summer 2002</v>
      </c>
      <c r="N242" s="1">
        <f>VLOOKUP(J242,Months!$A$1:$D$12,4)</f>
        <v>0.5</v>
      </c>
      <c r="O242" s="1">
        <f t="shared" si="34"/>
        <v>2002.5</v>
      </c>
      <c r="P242" s="1">
        <f t="shared" si="38"/>
        <v>0</v>
      </c>
      <c r="Q242" s="1">
        <f t="shared" si="39"/>
        <v>22</v>
      </c>
      <c r="R242" s="96">
        <v>15</v>
      </c>
      <c r="S242" s="95" t="s">
        <v>3</v>
      </c>
      <c r="T242" s="94">
        <v>10</v>
      </c>
      <c r="U242" s="95" t="s">
        <v>96</v>
      </c>
      <c r="V242" s="94"/>
      <c r="W242" s="95"/>
      <c r="X242" s="121">
        <f t="shared" si="35"/>
        <v>50</v>
      </c>
      <c r="Y242" s="121">
        <f t="shared" si="36"/>
        <v>83.333333333333329</v>
      </c>
      <c r="Z242" s="121">
        <f t="shared" si="37"/>
        <v>66.666666666666657</v>
      </c>
    </row>
    <row r="243" spans="1:26" x14ac:dyDescent="0.2">
      <c r="A243" s="4">
        <v>16</v>
      </c>
      <c r="B243" s="1" t="s">
        <v>107</v>
      </c>
      <c r="C243" s="4">
        <v>12</v>
      </c>
      <c r="D243" s="4" t="s">
        <v>143</v>
      </c>
      <c r="E243" s="4">
        <v>12</v>
      </c>
      <c r="G243" s="1">
        <v>1222</v>
      </c>
      <c r="H243" s="2">
        <v>37450</v>
      </c>
      <c r="I243" s="1">
        <f t="shared" si="30"/>
        <v>2002</v>
      </c>
      <c r="J243" s="1">
        <f t="shared" si="31"/>
        <v>7</v>
      </c>
      <c r="K243" s="6">
        <f t="shared" si="32"/>
        <v>193</v>
      </c>
      <c r="L243" s="1" t="str">
        <f>VLOOKUP(J243,Months!$A$1:$C$12,3)</f>
        <v>Summer</v>
      </c>
      <c r="M243" s="1" t="str">
        <f t="shared" si="33"/>
        <v>Summer 2002</v>
      </c>
      <c r="N243" s="1">
        <f>VLOOKUP(J243,Months!$A$1:$D$12,4)</f>
        <v>0.5</v>
      </c>
      <c r="O243" s="1">
        <f t="shared" si="34"/>
        <v>2002.5</v>
      </c>
      <c r="P243" s="1">
        <f t="shared" si="38"/>
        <v>0</v>
      </c>
      <c r="Q243" s="1">
        <f t="shared" si="39"/>
        <v>22</v>
      </c>
      <c r="R243" s="96">
        <v>12</v>
      </c>
      <c r="S243" s="95" t="s">
        <v>3</v>
      </c>
      <c r="T243" s="94">
        <v>11</v>
      </c>
      <c r="U243" s="95" t="s">
        <v>96</v>
      </c>
      <c r="V243" s="94"/>
      <c r="W243" s="95"/>
      <c r="X243" s="121">
        <f t="shared" si="35"/>
        <v>40</v>
      </c>
      <c r="Y243" s="121">
        <f t="shared" si="36"/>
        <v>91.666666666666671</v>
      </c>
      <c r="Z243" s="121">
        <f t="shared" si="37"/>
        <v>65.833333333333343</v>
      </c>
    </row>
    <row r="244" spans="1:26" x14ac:dyDescent="0.2">
      <c r="A244" s="4">
        <v>62</v>
      </c>
      <c r="B244" s="1" t="s">
        <v>106</v>
      </c>
      <c r="C244" s="4" t="s">
        <v>105</v>
      </c>
      <c r="D244" s="4" t="s">
        <v>143</v>
      </c>
      <c r="E244" s="4" t="s">
        <v>104</v>
      </c>
      <c r="H244" s="2">
        <v>37453</v>
      </c>
      <c r="I244" s="1">
        <f t="shared" si="30"/>
        <v>2002</v>
      </c>
      <c r="J244" s="1">
        <f t="shared" si="31"/>
        <v>7</v>
      </c>
      <c r="K244" s="6">
        <f t="shared" si="32"/>
        <v>196</v>
      </c>
      <c r="L244" s="1" t="s">
        <v>405</v>
      </c>
      <c r="M244" s="1" t="str">
        <f t="shared" si="33"/>
        <v>Summer 2002</v>
      </c>
      <c r="N244" s="1">
        <f>VLOOKUP(J244,Months!$A$1:$D$12,4)</f>
        <v>0.5</v>
      </c>
      <c r="O244" s="1">
        <f t="shared" si="34"/>
        <v>2002.5</v>
      </c>
      <c r="P244" s="1">
        <f t="shared" si="38"/>
        <v>0</v>
      </c>
      <c r="Q244" s="1">
        <f t="shared" si="39"/>
        <v>22</v>
      </c>
      <c r="R244" s="96">
        <v>9</v>
      </c>
      <c r="S244" s="95" t="s">
        <v>3</v>
      </c>
      <c r="T244" s="94">
        <v>8</v>
      </c>
      <c r="U244" s="95" t="s">
        <v>96</v>
      </c>
      <c r="V244" s="94"/>
      <c r="W244" s="95"/>
      <c r="X244" s="121">
        <f t="shared" si="35"/>
        <v>30</v>
      </c>
      <c r="Y244" s="121">
        <f t="shared" si="36"/>
        <v>66.666666666666671</v>
      </c>
      <c r="Z244" s="121">
        <f t="shared" si="37"/>
        <v>48.333333333333336</v>
      </c>
    </row>
    <row r="245" spans="1:26" x14ac:dyDescent="0.2">
      <c r="A245" s="4">
        <v>17</v>
      </c>
      <c r="B245" s="1" t="s">
        <v>67</v>
      </c>
      <c r="C245" s="4">
        <v>6</v>
      </c>
      <c r="D245" s="4" t="s">
        <v>143</v>
      </c>
      <c r="E245" s="4">
        <v>6</v>
      </c>
      <c r="G245" s="1">
        <v>622</v>
      </c>
      <c r="H245" s="2">
        <v>37454</v>
      </c>
      <c r="I245" s="1">
        <f t="shared" si="30"/>
        <v>2002</v>
      </c>
      <c r="J245" s="1">
        <f t="shared" si="31"/>
        <v>7</v>
      </c>
      <c r="K245" s="6">
        <f t="shared" si="32"/>
        <v>197</v>
      </c>
      <c r="L245" s="1" t="str">
        <f>VLOOKUP(J245,Months!$A$1:$C$12,3)</f>
        <v>Summer</v>
      </c>
      <c r="M245" s="1" t="str">
        <f t="shared" si="33"/>
        <v>Summer 2002</v>
      </c>
      <c r="N245" s="1">
        <f>VLOOKUP(J245,Months!$A$1:$D$12,4)</f>
        <v>0.5</v>
      </c>
      <c r="O245" s="1">
        <f t="shared" si="34"/>
        <v>2002.5</v>
      </c>
      <c r="P245" s="1">
        <f t="shared" si="38"/>
        <v>0</v>
      </c>
      <c r="Q245" s="1">
        <f t="shared" si="39"/>
        <v>22</v>
      </c>
      <c r="R245" s="96">
        <v>12</v>
      </c>
      <c r="S245" s="95" t="s">
        <v>3</v>
      </c>
      <c r="T245" s="94">
        <v>9</v>
      </c>
      <c r="U245" s="95" t="s">
        <v>96</v>
      </c>
      <c r="V245" s="94"/>
      <c r="W245" s="95"/>
      <c r="X245" s="121">
        <f t="shared" si="35"/>
        <v>40</v>
      </c>
      <c r="Y245" s="121">
        <f t="shared" si="36"/>
        <v>75</v>
      </c>
      <c r="Z245" s="121">
        <f t="shared" si="37"/>
        <v>57.5</v>
      </c>
    </row>
    <row r="246" spans="1:26" x14ac:dyDescent="0.2">
      <c r="A246" s="4">
        <v>8</v>
      </c>
      <c r="B246" s="1" t="s">
        <v>53</v>
      </c>
      <c r="C246" s="4" t="s">
        <v>61</v>
      </c>
      <c r="D246" s="4" t="s">
        <v>143</v>
      </c>
      <c r="E246" s="4">
        <v>4</v>
      </c>
      <c r="G246" s="1" t="s">
        <v>62</v>
      </c>
      <c r="H246" s="2">
        <v>37456</v>
      </c>
      <c r="I246" s="1">
        <f t="shared" si="30"/>
        <v>2002</v>
      </c>
      <c r="J246" s="1">
        <f t="shared" si="31"/>
        <v>7</v>
      </c>
      <c r="K246" s="6">
        <f t="shared" si="32"/>
        <v>199</v>
      </c>
      <c r="L246" s="1" t="str">
        <f>VLOOKUP(J246,Months!$A$1:$C$12,3)</f>
        <v>Summer</v>
      </c>
      <c r="M246" s="1" t="str">
        <f t="shared" si="33"/>
        <v>Summer 2002</v>
      </c>
      <c r="N246" s="1">
        <f>VLOOKUP(J246,Months!$A$1:$D$12,4)</f>
        <v>0.5</v>
      </c>
      <c r="O246" s="1">
        <f t="shared" si="34"/>
        <v>2002.5</v>
      </c>
      <c r="P246" s="1">
        <f t="shared" si="38"/>
        <v>0</v>
      </c>
      <c r="Q246" s="1">
        <f t="shared" si="39"/>
        <v>22</v>
      </c>
      <c r="R246" s="96">
        <v>6</v>
      </c>
      <c r="S246" s="95" t="s">
        <v>5</v>
      </c>
      <c r="T246" s="94">
        <v>2</v>
      </c>
      <c r="U246" s="95" t="s">
        <v>97</v>
      </c>
      <c r="V246" s="94"/>
      <c r="W246" s="95"/>
      <c r="X246" s="121">
        <f t="shared" si="35"/>
        <v>20</v>
      </c>
      <c r="Y246" s="121">
        <f t="shared" si="36"/>
        <v>16.666666666666668</v>
      </c>
      <c r="Z246" s="121">
        <f t="shared" si="37"/>
        <v>18.333333333333336</v>
      </c>
    </row>
    <row r="247" spans="1:26" x14ac:dyDescent="0.2">
      <c r="A247" s="4">
        <v>13</v>
      </c>
      <c r="B247" s="1" t="s">
        <v>56</v>
      </c>
      <c r="C247" s="4" t="s">
        <v>57</v>
      </c>
      <c r="D247" s="4" t="s">
        <v>143</v>
      </c>
      <c r="E247" s="4">
        <v>2</v>
      </c>
      <c r="G247" s="1" t="s">
        <v>58</v>
      </c>
      <c r="H247" s="2">
        <v>37458</v>
      </c>
      <c r="I247" s="1">
        <f t="shared" si="30"/>
        <v>2002</v>
      </c>
      <c r="J247" s="1">
        <f t="shared" si="31"/>
        <v>7</v>
      </c>
      <c r="K247" s="6">
        <f t="shared" si="32"/>
        <v>201</v>
      </c>
      <c r="L247" s="1" t="str">
        <f>VLOOKUP(J247,Months!$A$1:$C$12,3)</f>
        <v>Summer</v>
      </c>
      <c r="M247" s="1" t="str">
        <f t="shared" si="33"/>
        <v>Summer 2002</v>
      </c>
      <c r="N247" s="1">
        <f>VLOOKUP(J247,Months!$A$1:$D$12,4)</f>
        <v>0.5</v>
      </c>
      <c r="O247" s="1">
        <f t="shared" si="34"/>
        <v>2002.5</v>
      </c>
      <c r="P247" s="1">
        <f t="shared" si="38"/>
        <v>0</v>
      </c>
      <c r="Q247" s="1">
        <f t="shared" si="39"/>
        <v>22</v>
      </c>
      <c r="R247" s="96">
        <v>9</v>
      </c>
      <c r="S247" s="95" t="s">
        <v>3</v>
      </c>
      <c r="T247" s="94">
        <v>9</v>
      </c>
      <c r="U247" s="95" t="s">
        <v>96</v>
      </c>
      <c r="V247" s="94"/>
      <c r="W247" s="95"/>
      <c r="X247" s="121">
        <f t="shared" si="35"/>
        <v>30</v>
      </c>
      <c r="Y247" s="121">
        <f t="shared" si="36"/>
        <v>75</v>
      </c>
      <c r="Z247" s="121">
        <f t="shared" si="37"/>
        <v>52.5</v>
      </c>
    </row>
    <row r="248" spans="1:26" x14ac:dyDescent="0.2">
      <c r="A248" s="4">
        <v>1</v>
      </c>
      <c r="B248" s="1" t="s">
        <v>53</v>
      </c>
      <c r="C248" s="4" t="s">
        <v>59</v>
      </c>
      <c r="D248" s="4" t="s">
        <v>143</v>
      </c>
      <c r="E248" s="4">
        <v>3</v>
      </c>
      <c r="G248" s="1" t="s">
        <v>60</v>
      </c>
      <c r="H248" s="2">
        <v>37458</v>
      </c>
      <c r="I248" s="1">
        <f t="shared" si="30"/>
        <v>2002</v>
      </c>
      <c r="J248" s="1">
        <f t="shared" si="31"/>
        <v>7</v>
      </c>
      <c r="K248" s="6">
        <f t="shared" si="32"/>
        <v>201</v>
      </c>
      <c r="L248" s="1" t="str">
        <f>VLOOKUP(J248,Months!$A$1:$C$12,3)</f>
        <v>Summer</v>
      </c>
      <c r="M248" s="1" t="str">
        <f t="shared" si="33"/>
        <v>Summer 2002</v>
      </c>
      <c r="N248" s="1">
        <f>VLOOKUP(J248,Months!$A$1:$D$12,4)</f>
        <v>0.5</v>
      </c>
      <c r="O248" s="1">
        <f t="shared" si="34"/>
        <v>2002.5</v>
      </c>
      <c r="P248" s="1">
        <f t="shared" si="38"/>
        <v>0</v>
      </c>
      <c r="Q248" s="1">
        <f t="shared" si="39"/>
        <v>22</v>
      </c>
      <c r="R248" s="96">
        <v>15</v>
      </c>
      <c r="S248" s="95" t="s">
        <v>3</v>
      </c>
      <c r="T248" s="94">
        <v>11</v>
      </c>
      <c r="U248" s="95" t="s">
        <v>96</v>
      </c>
      <c r="V248" s="94"/>
      <c r="W248" s="95"/>
      <c r="X248" s="121">
        <f t="shared" si="35"/>
        <v>50</v>
      </c>
      <c r="Y248" s="121">
        <f t="shared" si="36"/>
        <v>91.666666666666671</v>
      </c>
      <c r="Z248" s="121">
        <f t="shared" si="37"/>
        <v>70.833333333333343</v>
      </c>
    </row>
    <row r="249" spans="1:26" x14ac:dyDescent="0.2">
      <c r="A249" s="4">
        <v>4</v>
      </c>
      <c r="B249" s="1" t="s">
        <v>53</v>
      </c>
      <c r="C249" s="4" t="s">
        <v>54</v>
      </c>
      <c r="D249" s="4" t="s">
        <v>143</v>
      </c>
      <c r="E249" s="4">
        <v>1</v>
      </c>
      <c r="G249" s="1" t="s">
        <v>55</v>
      </c>
      <c r="H249" s="2">
        <v>37461</v>
      </c>
      <c r="I249" s="1">
        <f t="shared" si="30"/>
        <v>2002</v>
      </c>
      <c r="J249" s="1">
        <f t="shared" si="31"/>
        <v>7</v>
      </c>
      <c r="K249" s="6">
        <f t="shared" si="32"/>
        <v>204</v>
      </c>
      <c r="L249" s="1" t="str">
        <f>VLOOKUP(J249,Months!$A$1:$C$12,3)</f>
        <v>Summer</v>
      </c>
      <c r="M249" s="1" t="str">
        <f t="shared" si="33"/>
        <v>Summer 2002</v>
      </c>
      <c r="N249" s="1">
        <f>VLOOKUP(J249,Months!$A$1:$D$12,4)</f>
        <v>0.5</v>
      </c>
      <c r="O249" s="1">
        <f t="shared" si="34"/>
        <v>2002.5</v>
      </c>
      <c r="P249" s="1">
        <f t="shared" si="38"/>
        <v>0</v>
      </c>
      <c r="Q249" s="1">
        <f t="shared" si="39"/>
        <v>22</v>
      </c>
      <c r="R249" s="96">
        <v>12</v>
      </c>
      <c r="S249" s="95" t="s">
        <v>3</v>
      </c>
      <c r="T249" s="94">
        <v>7</v>
      </c>
      <c r="U249" s="95" t="s">
        <v>96</v>
      </c>
      <c r="V249" s="94"/>
      <c r="W249" s="95"/>
      <c r="X249" s="121">
        <f t="shared" si="35"/>
        <v>40</v>
      </c>
      <c r="Y249" s="121">
        <f t="shared" si="36"/>
        <v>58.333333333333336</v>
      </c>
      <c r="Z249" s="121">
        <f t="shared" si="37"/>
        <v>49.166666666666671</v>
      </c>
    </row>
    <row r="250" spans="1:26" x14ac:dyDescent="0.2">
      <c r="A250" s="4">
        <v>13</v>
      </c>
      <c r="B250" s="1" t="s">
        <v>56</v>
      </c>
      <c r="C250" s="4" t="s">
        <v>57</v>
      </c>
      <c r="D250" s="4" t="s">
        <v>143</v>
      </c>
      <c r="E250" s="4">
        <v>2</v>
      </c>
      <c r="G250" s="1" t="s">
        <v>58</v>
      </c>
      <c r="H250" s="2">
        <v>37506</v>
      </c>
      <c r="I250" s="1">
        <f t="shared" si="30"/>
        <v>2002</v>
      </c>
      <c r="J250" s="1">
        <f t="shared" si="31"/>
        <v>9</v>
      </c>
      <c r="K250" s="6">
        <f t="shared" si="32"/>
        <v>249</v>
      </c>
      <c r="L250" s="1" t="str">
        <f>VLOOKUP(J250,Months!$A$1:$C$12,3)</f>
        <v>Fall</v>
      </c>
      <c r="M250" s="1" t="str">
        <f t="shared" si="33"/>
        <v>Fall 2002</v>
      </c>
      <c r="N250" s="1">
        <f>VLOOKUP(J250,Months!$A$1:$D$12,4)</f>
        <v>0.75</v>
      </c>
      <c r="O250" s="1">
        <f t="shared" si="34"/>
        <v>2002.75</v>
      </c>
      <c r="P250" s="1">
        <f t="shared" si="38"/>
        <v>1</v>
      </c>
      <c r="Q250" s="1">
        <f t="shared" si="39"/>
        <v>23</v>
      </c>
      <c r="R250" s="96">
        <v>12</v>
      </c>
      <c r="S250" s="95" t="s">
        <v>3</v>
      </c>
      <c r="T250" s="94">
        <v>9</v>
      </c>
      <c r="U250" s="95" t="s">
        <v>96</v>
      </c>
      <c r="V250" s="94"/>
      <c r="W250" s="95"/>
      <c r="X250" s="121">
        <f t="shared" si="35"/>
        <v>40</v>
      </c>
      <c r="Y250" s="121">
        <f t="shared" si="36"/>
        <v>75</v>
      </c>
      <c r="Z250" s="121">
        <f t="shared" si="37"/>
        <v>57.5</v>
      </c>
    </row>
    <row r="251" spans="1:26" x14ac:dyDescent="0.2">
      <c r="A251" s="4">
        <v>1</v>
      </c>
      <c r="B251" s="1" t="s">
        <v>53</v>
      </c>
      <c r="C251" s="4" t="s">
        <v>59</v>
      </c>
      <c r="D251" s="4" t="s">
        <v>143</v>
      </c>
      <c r="E251" s="4">
        <v>3</v>
      </c>
      <c r="G251" s="1" t="s">
        <v>60</v>
      </c>
      <c r="H251" s="2">
        <v>37507</v>
      </c>
      <c r="I251" s="1">
        <f t="shared" si="30"/>
        <v>2002</v>
      </c>
      <c r="J251" s="1">
        <f t="shared" si="31"/>
        <v>9</v>
      </c>
      <c r="K251" s="6">
        <f t="shared" si="32"/>
        <v>250</v>
      </c>
      <c r="L251" s="1" t="str">
        <f>VLOOKUP(J251,Months!$A$1:$C$12,3)</f>
        <v>Fall</v>
      </c>
      <c r="M251" s="1" t="str">
        <f t="shared" si="33"/>
        <v>Fall 2002</v>
      </c>
      <c r="N251" s="1">
        <f>VLOOKUP(J251,Months!$A$1:$D$12,4)</f>
        <v>0.75</v>
      </c>
      <c r="O251" s="1">
        <f t="shared" si="34"/>
        <v>2002.75</v>
      </c>
      <c r="P251" s="1">
        <f t="shared" si="38"/>
        <v>0</v>
      </c>
      <c r="Q251" s="1">
        <f t="shared" si="39"/>
        <v>23</v>
      </c>
      <c r="R251" s="96">
        <v>15</v>
      </c>
      <c r="S251" s="95" t="s">
        <v>3</v>
      </c>
      <c r="T251" s="94">
        <v>7</v>
      </c>
      <c r="U251" s="95" t="s">
        <v>96</v>
      </c>
      <c r="V251" s="94"/>
      <c r="W251" s="95"/>
      <c r="X251" s="121">
        <f t="shared" si="35"/>
        <v>50</v>
      </c>
      <c r="Y251" s="121">
        <f t="shared" si="36"/>
        <v>58.333333333333336</v>
      </c>
      <c r="Z251" s="121">
        <f t="shared" si="37"/>
        <v>54.166666666666671</v>
      </c>
    </row>
    <row r="252" spans="1:26" x14ac:dyDescent="0.2">
      <c r="A252" s="4">
        <v>27</v>
      </c>
      <c r="B252" s="1" t="s">
        <v>79</v>
      </c>
      <c r="C252" s="4" t="s">
        <v>80</v>
      </c>
      <c r="D252" s="4" t="s">
        <v>143</v>
      </c>
      <c r="E252" s="4">
        <v>13</v>
      </c>
      <c r="G252" s="1" t="s">
        <v>81</v>
      </c>
      <c r="H252" s="2">
        <v>37513</v>
      </c>
      <c r="I252" s="1">
        <f t="shared" si="30"/>
        <v>2002</v>
      </c>
      <c r="J252" s="1">
        <f t="shared" si="31"/>
        <v>9</v>
      </c>
      <c r="K252" s="6">
        <f t="shared" si="32"/>
        <v>256</v>
      </c>
      <c r="L252" s="1" t="str">
        <f>VLOOKUP(J252,Months!$A$1:$C$12,3)</f>
        <v>Fall</v>
      </c>
      <c r="M252" s="1" t="str">
        <f t="shared" si="33"/>
        <v>Fall 2002</v>
      </c>
      <c r="N252" s="1">
        <f>VLOOKUP(J252,Months!$A$1:$D$12,4)</f>
        <v>0.75</v>
      </c>
      <c r="O252" s="1">
        <f t="shared" si="34"/>
        <v>2002.75</v>
      </c>
      <c r="P252" s="1">
        <f t="shared" si="38"/>
        <v>0</v>
      </c>
      <c r="Q252" s="1">
        <f t="shared" si="39"/>
        <v>23</v>
      </c>
      <c r="R252" s="96">
        <v>9</v>
      </c>
      <c r="S252" s="95" t="s">
        <v>3</v>
      </c>
      <c r="T252" s="94">
        <v>6</v>
      </c>
      <c r="U252" s="95" t="s">
        <v>97</v>
      </c>
      <c r="V252" s="94"/>
      <c r="W252" s="95"/>
      <c r="X252" s="121">
        <f t="shared" si="35"/>
        <v>30</v>
      </c>
      <c r="Y252" s="121">
        <f t="shared" si="36"/>
        <v>50</v>
      </c>
      <c r="Z252" s="121">
        <f t="shared" si="37"/>
        <v>40</v>
      </c>
    </row>
    <row r="253" spans="1:26" x14ac:dyDescent="0.2">
      <c r="A253" s="4">
        <v>32</v>
      </c>
      <c r="B253" s="1" t="s">
        <v>102</v>
      </c>
      <c r="C253" s="4">
        <v>16</v>
      </c>
      <c r="D253" s="4" t="s">
        <v>143</v>
      </c>
      <c r="E253" s="4">
        <v>16</v>
      </c>
      <c r="G253" s="1">
        <v>1623</v>
      </c>
      <c r="H253" s="2">
        <v>37514</v>
      </c>
      <c r="I253" s="1">
        <f t="shared" si="30"/>
        <v>2002</v>
      </c>
      <c r="J253" s="1">
        <f t="shared" si="31"/>
        <v>9</v>
      </c>
      <c r="K253" s="6">
        <f t="shared" si="32"/>
        <v>257</v>
      </c>
      <c r="L253" s="1" t="str">
        <f>VLOOKUP(J253,Months!$A$1:$C$12,3)</f>
        <v>Fall</v>
      </c>
      <c r="M253" s="1" t="str">
        <f t="shared" si="33"/>
        <v>Fall 2002</v>
      </c>
      <c r="N253" s="1">
        <f>VLOOKUP(J253,Months!$A$1:$D$12,4)</f>
        <v>0.75</v>
      </c>
      <c r="O253" s="1">
        <f t="shared" si="34"/>
        <v>2002.75</v>
      </c>
      <c r="P253" s="1">
        <f t="shared" si="38"/>
        <v>0</v>
      </c>
      <c r="Q253" s="1">
        <f t="shared" si="39"/>
        <v>23</v>
      </c>
      <c r="R253" s="96">
        <v>9</v>
      </c>
      <c r="S253" s="95" t="s">
        <v>3</v>
      </c>
      <c r="T253" s="94">
        <v>4</v>
      </c>
      <c r="U253" s="95" t="s">
        <v>97</v>
      </c>
      <c r="V253" s="94"/>
      <c r="W253" s="95"/>
      <c r="X253" s="121">
        <f t="shared" si="35"/>
        <v>30</v>
      </c>
      <c r="Y253" s="121">
        <f t="shared" si="36"/>
        <v>33.333333333333336</v>
      </c>
      <c r="Z253" s="121">
        <f t="shared" si="37"/>
        <v>31.666666666666668</v>
      </c>
    </row>
    <row r="254" spans="1:26" x14ac:dyDescent="0.2">
      <c r="A254" s="4">
        <v>11</v>
      </c>
      <c r="B254" s="1" t="s">
        <v>71</v>
      </c>
      <c r="C254" s="4" t="s">
        <v>72</v>
      </c>
      <c r="D254" s="4" t="s">
        <v>143</v>
      </c>
      <c r="E254" s="4">
        <v>10</v>
      </c>
      <c r="G254" s="1" t="s">
        <v>73</v>
      </c>
      <c r="H254" s="2">
        <v>37518</v>
      </c>
      <c r="I254" s="1">
        <f t="shared" si="30"/>
        <v>2002</v>
      </c>
      <c r="J254" s="1">
        <f t="shared" si="31"/>
        <v>9</v>
      </c>
      <c r="K254" s="6">
        <f t="shared" si="32"/>
        <v>261</v>
      </c>
      <c r="L254" s="1" t="str">
        <f>VLOOKUP(J254,Months!$A$1:$C$12,3)</f>
        <v>Fall</v>
      </c>
      <c r="M254" s="1" t="str">
        <f t="shared" si="33"/>
        <v>Fall 2002</v>
      </c>
      <c r="N254" s="1">
        <f>VLOOKUP(J254,Months!$A$1:$D$12,4)</f>
        <v>0.75</v>
      </c>
      <c r="O254" s="1">
        <f t="shared" si="34"/>
        <v>2002.75</v>
      </c>
      <c r="P254" s="1">
        <f t="shared" si="38"/>
        <v>0</v>
      </c>
      <c r="Q254" s="1">
        <f t="shared" si="39"/>
        <v>23</v>
      </c>
      <c r="R254" s="96">
        <v>15</v>
      </c>
      <c r="S254" s="95" t="s">
        <v>3</v>
      </c>
      <c r="T254" s="94">
        <v>9</v>
      </c>
      <c r="U254" s="95" t="s">
        <v>96</v>
      </c>
      <c r="V254" s="94"/>
      <c r="W254" s="95"/>
      <c r="X254" s="121">
        <f t="shared" si="35"/>
        <v>50</v>
      </c>
      <c r="Y254" s="121">
        <f t="shared" si="36"/>
        <v>75</v>
      </c>
      <c r="Z254" s="121">
        <f t="shared" si="37"/>
        <v>62.5</v>
      </c>
    </row>
    <row r="255" spans="1:26" x14ac:dyDescent="0.2">
      <c r="A255" s="4">
        <v>34</v>
      </c>
      <c r="C255" s="4" t="s">
        <v>50</v>
      </c>
      <c r="D255" s="4" t="s">
        <v>143</v>
      </c>
      <c r="E255" s="4" t="s">
        <v>49</v>
      </c>
      <c r="H255" s="2">
        <v>37520</v>
      </c>
      <c r="I255" s="1">
        <f t="shared" si="30"/>
        <v>2002</v>
      </c>
      <c r="J255" s="1">
        <f t="shared" si="31"/>
        <v>9</v>
      </c>
      <c r="K255" s="6">
        <f t="shared" si="32"/>
        <v>263</v>
      </c>
      <c r="L255" s="1" t="str">
        <f>VLOOKUP(J255,Months!$A$1:$C$12,3)</f>
        <v>Fall</v>
      </c>
      <c r="M255" s="1" t="str">
        <f t="shared" si="33"/>
        <v>Fall 2002</v>
      </c>
      <c r="N255" s="1">
        <f>VLOOKUP(J255,Months!$A$1:$D$12,4)</f>
        <v>0.75</v>
      </c>
      <c r="O255" s="1">
        <f t="shared" si="34"/>
        <v>2002.75</v>
      </c>
      <c r="P255" s="1">
        <f t="shared" si="38"/>
        <v>0</v>
      </c>
      <c r="Q255" s="1">
        <f t="shared" si="39"/>
        <v>23</v>
      </c>
      <c r="R255" s="96">
        <v>12</v>
      </c>
      <c r="S255" s="95" t="s">
        <v>3</v>
      </c>
      <c r="T255" s="94">
        <v>10</v>
      </c>
      <c r="U255" s="95" t="s">
        <v>96</v>
      </c>
      <c r="V255" s="94"/>
      <c r="W255" s="95"/>
      <c r="X255" s="121">
        <f t="shared" si="35"/>
        <v>40</v>
      </c>
      <c r="Y255" s="121">
        <f t="shared" si="36"/>
        <v>83.333333333333329</v>
      </c>
      <c r="Z255" s="121">
        <f t="shared" si="37"/>
        <v>61.666666666666664</v>
      </c>
    </row>
    <row r="256" spans="1:26" x14ac:dyDescent="0.2">
      <c r="A256" s="4">
        <v>35</v>
      </c>
      <c r="B256" s="1" t="s">
        <v>85</v>
      </c>
      <c r="C256" s="4" t="s">
        <v>90</v>
      </c>
      <c r="D256" s="4" t="s">
        <v>143</v>
      </c>
      <c r="E256" s="4">
        <v>15</v>
      </c>
      <c r="G256" s="1" t="s">
        <v>89</v>
      </c>
      <c r="H256" s="2">
        <v>37520</v>
      </c>
      <c r="I256" s="1">
        <f t="shared" si="30"/>
        <v>2002</v>
      </c>
      <c r="J256" s="1">
        <f t="shared" si="31"/>
        <v>9</v>
      </c>
      <c r="K256" s="6">
        <f t="shared" si="32"/>
        <v>263</v>
      </c>
      <c r="L256" s="1" t="str">
        <f>VLOOKUP(J256,Months!$A$1:$C$12,3)</f>
        <v>Fall</v>
      </c>
      <c r="M256" s="1" t="str">
        <f t="shared" si="33"/>
        <v>Fall 2002</v>
      </c>
      <c r="N256" s="1">
        <f>VLOOKUP(J256,Months!$A$1:$D$12,4)</f>
        <v>0.75</v>
      </c>
      <c r="O256" s="1">
        <f t="shared" si="34"/>
        <v>2002.75</v>
      </c>
      <c r="P256" s="1">
        <f t="shared" si="38"/>
        <v>0</v>
      </c>
      <c r="Q256" s="1">
        <f t="shared" si="39"/>
        <v>23</v>
      </c>
      <c r="R256" s="96">
        <v>9</v>
      </c>
      <c r="S256" s="95" t="s">
        <v>3</v>
      </c>
      <c r="T256" s="94">
        <v>10</v>
      </c>
      <c r="U256" s="95" t="s">
        <v>96</v>
      </c>
      <c r="V256" s="94"/>
      <c r="W256" s="95"/>
      <c r="X256" s="121">
        <f t="shared" si="35"/>
        <v>30</v>
      </c>
      <c r="Y256" s="121">
        <f t="shared" si="36"/>
        <v>83.333333333333329</v>
      </c>
      <c r="Z256" s="121">
        <f t="shared" si="37"/>
        <v>56.666666666666664</v>
      </c>
    </row>
    <row r="257" spans="1:26" x14ac:dyDescent="0.2">
      <c r="A257" s="4">
        <v>17</v>
      </c>
      <c r="B257" s="1" t="s">
        <v>67</v>
      </c>
      <c r="C257" s="4">
        <v>6</v>
      </c>
      <c r="D257" s="4" t="s">
        <v>143</v>
      </c>
      <c r="E257" s="4">
        <v>6</v>
      </c>
      <c r="G257" s="1">
        <v>623</v>
      </c>
      <c r="H257" s="2">
        <v>37524</v>
      </c>
      <c r="I257" s="1">
        <f t="shared" si="30"/>
        <v>2002</v>
      </c>
      <c r="J257" s="1">
        <f t="shared" si="31"/>
        <v>9</v>
      </c>
      <c r="K257" s="6">
        <f t="shared" si="32"/>
        <v>267</v>
      </c>
      <c r="L257" s="1" t="str">
        <f>VLOOKUP(J257,Months!$A$1:$C$12,3)</f>
        <v>Fall</v>
      </c>
      <c r="M257" s="1" t="str">
        <f t="shared" si="33"/>
        <v>Fall 2002</v>
      </c>
      <c r="N257" s="1">
        <f>VLOOKUP(J257,Months!$A$1:$D$12,4)</f>
        <v>0.75</v>
      </c>
      <c r="O257" s="1">
        <f t="shared" si="34"/>
        <v>2002.75</v>
      </c>
      <c r="P257" s="1">
        <f t="shared" si="38"/>
        <v>0</v>
      </c>
      <c r="Q257" s="1">
        <f t="shared" si="39"/>
        <v>23</v>
      </c>
      <c r="R257" s="96">
        <v>12</v>
      </c>
      <c r="S257" s="95" t="s">
        <v>3</v>
      </c>
      <c r="T257" s="94">
        <v>11</v>
      </c>
      <c r="U257" s="95" t="s">
        <v>96</v>
      </c>
      <c r="V257" s="94"/>
      <c r="W257" s="95"/>
      <c r="X257" s="121">
        <f t="shared" si="35"/>
        <v>40</v>
      </c>
      <c r="Y257" s="121">
        <f t="shared" si="36"/>
        <v>91.666666666666671</v>
      </c>
      <c r="Z257" s="121">
        <f t="shared" si="37"/>
        <v>65.833333333333343</v>
      </c>
    </row>
    <row r="258" spans="1:26" x14ac:dyDescent="0.2">
      <c r="A258" s="4">
        <v>4</v>
      </c>
      <c r="B258" s="1" t="s">
        <v>53</v>
      </c>
      <c r="C258" s="4" t="s">
        <v>54</v>
      </c>
      <c r="D258" s="4" t="s">
        <v>143</v>
      </c>
      <c r="E258" s="4">
        <v>1</v>
      </c>
      <c r="G258" s="1" t="s">
        <v>55</v>
      </c>
      <c r="H258" s="2">
        <v>37530</v>
      </c>
      <c r="I258" s="1">
        <f t="shared" ref="I258:I321" si="40">YEAR(H258)</f>
        <v>2002</v>
      </c>
      <c r="J258" s="1">
        <f t="shared" ref="J258:J321" si="41">MONTH(H258)</f>
        <v>10</v>
      </c>
      <c r="K258" s="6">
        <f t="shared" ref="K258:K321" si="42">H258-DATE(I258,1,1)</f>
        <v>273</v>
      </c>
      <c r="L258" s="1" t="str">
        <f>VLOOKUP(J258,Months!$A$1:$C$12,3)</f>
        <v>Fall</v>
      </c>
      <c r="M258" s="1" t="str">
        <f t="shared" ref="M258:M321" si="43">CONCATENATE(L258," ",I258)</f>
        <v>Fall 2002</v>
      </c>
      <c r="N258" s="1">
        <f>VLOOKUP(J258,Months!$A$1:$D$12,4)</f>
        <v>0.75</v>
      </c>
      <c r="O258" s="1">
        <f t="shared" ref="O258:O321" si="44">I258+N258</f>
        <v>2002.75</v>
      </c>
      <c r="P258" s="1">
        <f t="shared" si="38"/>
        <v>0</v>
      </c>
      <c r="Q258" s="1">
        <f t="shared" si="39"/>
        <v>23</v>
      </c>
      <c r="R258" s="96">
        <v>6</v>
      </c>
      <c r="S258" s="95" t="s">
        <v>5</v>
      </c>
      <c r="T258" s="94">
        <v>6</v>
      </c>
      <c r="U258" s="95" t="s">
        <v>97</v>
      </c>
      <c r="V258" s="94"/>
      <c r="W258" s="95"/>
      <c r="X258" s="121">
        <f t="shared" si="35"/>
        <v>20</v>
      </c>
      <c r="Y258" s="121">
        <f t="shared" si="36"/>
        <v>50</v>
      </c>
      <c r="Z258" s="121">
        <f t="shared" si="37"/>
        <v>35</v>
      </c>
    </row>
    <row r="259" spans="1:26" x14ac:dyDescent="0.2">
      <c r="A259" s="4">
        <v>1</v>
      </c>
      <c r="B259" s="1" t="s">
        <v>39</v>
      </c>
      <c r="C259" s="4" t="s">
        <v>40</v>
      </c>
      <c r="D259" s="102" t="s">
        <v>143</v>
      </c>
      <c r="E259" s="4">
        <v>3</v>
      </c>
      <c r="G259" s="1" t="s">
        <v>41</v>
      </c>
      <c r="H259" s="2">
        <v>37530</v>
      </c>
      <c r="I259" s="1">
        <f t="shared" si="40"/>
        <v>2002</v>
      </c>
      <c r="J259" s="1">
        <f t="shared" si="41"/>
        <v>10</v>
      </c>
      <c r="K259" s="6">
        <f t="shared" si="42"/>
        <v>273</v>
      </c>
      <c r="L259" s="1" t="str">
        <f>VLOOKUP(J259,Months!$A$1:$C$12,3)</f>
        <v>Fall</v>
      </c>
      <c r="M259" s="1" t="str">
        <f t="shared" si="43"/>
        <v>Fall 2002</v>
      </c>
      <c r="N259" s="1">
        <f>VLOOKUP(J259,Months!$A$1:$D$12,4)</f>
        <v>0.75</v>
      </c>
      <c r="O259" s="1">
        <f t="shared" si="44"/>
        <v>2002.75</v>
      </c>
      <c r="P259" s="1">
        <f t="shared" si="38"/>
        <v>0</v>
      </c>
      <c r="Q259" s="1">
        <f t="shared" si="39"/>
        <v>23</v>
      </c>
      <c r="R259" s="96">
        <v>15</v>
      </c>
      <c r="S259" s="95" t="s">
        <v>3</v>
      </c>
      <c r="T259" s="94">
        <v>9</v>
      </c>
      <c r="U259" s="95" t="s">
        <v>96</v>
      </c>
      <c r="V259" s="94"/>
      <c r="W259" s="95"/>
      <c r="X259" s="121">
        <f t="shared" ref="X259:X322" si="45">R259*100/30</f>
        <v>50</v>
      </c>
      <c r="Y259" s="121">
        <f t="shared" ref="Y259:Y273" si="46">T259*100/12</f>
        <v>75</v>
      </c>
      <c r="Z259" s="121">
        <f t="shared" ref="Z259:Z322" si="47">AVERAGE(V259,X259,Y259)</f>
        <v>62.5</v>
      </c>
    </row>
    <row r="260" spans="1:26" x14ac:dyDescent="0.2">
      <c r="A260" s="4">
        <v>24</v>
      </c>
      <c r="B260" s="1" t="s">
        <v>103</v>
      </c>
      <c r="C260" s="4">
        <v>7</v>
      </c>
      <c r="D260" s="4" t="s">
        <v>143</v>
      </c>
      <c r="E260" s="4">
        <v>7</v>
      </c>
      <c r="G260" s="1">
        <v>723</v>
      </c>
      <c r="H260" s="2">
        <v>37552</v>
      </c>
      <c r="I260" s="1">
        <f t="shared" si="40"/>
        <v>2002</v>
      </c>
      <c r="J260" s="1">
        <f t="shared" si="41"/>
        <v>10</v>
      </c>
      <c r="K260" s="6">
        <f t="shared" si="42"/>
        <v>295</v>
      </c>
      <c r="L260" s="1" t="str">
        <f>VLOOKUP(J260,Months!$A$1:$C$12,3)</f>
        <v>Fall</v>
      </c>
      <c r="M260" s="1" t="str">
        <f t="shared" si="43"/>
        <v>Fall 2002</v>
      </c>
      <c r="N260" s="1">
        <f>VLOOKUP(J260,Months!$A$1:$D$12,4)</f>
        <v>0.75</v>
      </c>
      <c r="O260" s="1">
        <f t="shared" si="44"/>
        <v>2002.75</v>
      </c>
      <c r="P260" s="1">
        <f t="shared" ref="P260:P323" si="48">IF(M260=M259,0,1)</f>
        <v>0</v>
      </c>
      <c r="Q260" s="1">
        <f t="shared" ref="Q260:Q323" si="49">P260+Q259</f>
        <v>23</v>
      </c>
      <c r="R260" s="96">
        <v>6</v>
      </c>
      <c r="S260" s="95" t="s">
        <v>5</v>
      </c>
      <c r="T260" s="94">
        <v>8</v>
      </c>
      <c r="U260" s="95" t="s">
        <v>96</v>
      </c>
      <c r="V260" s="94"/>
      <c r="W260" s="95"/>
      <c r="X260" s="121">
        <f t="shared" si="45"/>
        <v>20</v>
      </c>
      <c r="Y260" s="121">
        <f t="shared" si="46"/>
        <v>66.666666666666671</v>
      </c>
      <c r="Z260" s="121">
        <f t="shared" si="47"/>
        <v>43.333333333333336</v>
      </c>
    </row>
    <row r="261" spans="1:26" x14ac:dyDescent="0.2">
      <c r="A261" s="4">
        <v>16</v>
      </c>
      <c r="B261" s="1" t="s">
        <v>76</v>
      </c>
      <c r="C261" s="4" t="s">
        <v>77</v>
      </c>
      <c r="D261" s="4" t="s">
        <v>143</v>
      </c>
      <c r="E261" s="4">
        <v>12</v>
      </c>
      <c r="G261" s="1" t="s">
        <v>78</v>
      </c>
      <c r="H261" s="2">
        <v>37283</v>
      </c>
      <c r="I261" s="1">
        <f t="shared" si="40"/>
        <v>2002</v>
      </c>
      <c r="J261" s="1">
        <f t="shared" si="41"/>
        <v>1</v>
      </c>
      <c r="K261" s="6">
        <f t="shared" si="42"/>
        <v>26</v>
      </c>
      <c r="L261" s="1" t="str">
        <f>VLOOKUP(J261,Months!$A$1:$C$12,3)</f>
        <v>Winter</v>
      </c>
      <c r="M261" s="1" t="str">
        <f t="shared" si="43"/>
        <v>Winter 2002</v>
      </c>
      <c r="N261" s="1">
        <f>VLOOKUP(J261,Months!$A$1:$D$12,4)</f>
        <v>0.99</v>
      </c>
      <c r="O261" s="1">
        <f t="shared" si="44"/>
        <v>2002.99</v>
      </c>
      <c r="P261" s="1">
        <f t="shared" si="48"/>
        <v>1</v>
      </c>
      <c r="Q261" s="1">
        <f t="shared" si="49"/>
        <v>24</v>
      </c>
      <c r="R261" s="96">
        <v>18</v>
      </c>
      <c r="S261" s="95" t="s">
        <v>9</v>
      </c>
      <c r="T261" s="94">
        <v>9</v>
      </c>
      <c r="U261" s="95" t="s">
        <v>96</v>
      </c>
      <c r="V261" s="94"/>
      <c r="W261" s="95"/>
      <c r="X261" s="121">
        <f t="shared" si="45"/>
        <v>60</v>
      </c>
      <c r="Y261" s="121">
        <f t="shared" si="46"/>
        <v>75</v>
      </c>
      <c r="Z261" s="121">
        <f t="shared" si="47"/>
        <v>67.5</v>
      </c>
    </row>
    <row r="262" spans="1:26" x14ac:dyDescent="0.2">
      <c r="A262" s="4">
        <v>13</v>
      </c>
      <c r="B262" s="1" t="s">
        <v>56</v>
      </c>
      <c r="C262" s="4" t="s">
        <v>57</v>
      </c>
      <c r="D262" s="4" t="s">
        <v>143</v>
      </c>
      <c r="E262" s="4">
        <v>2</v>
      </c>
      <c r="G262" s="1" t="s">
        <v>58</v>
      </c>
      <c r="H262" s="2">
        <v>37743</v>
      </c>
      <c r="I262" s="1">
        <f t="shared" si="40"/>
        <v>2003</v>
      </c>
      <c r="J262" s="1">
        <f t="shared" si="41"/>
        <v>5</v>
      </c>
      <c r="K262" s="6">
        <f t="shared" si="42"/>
        <v>121</v>
      </c>
      <c r="L262" s="1" t="str">
        <f>VLOOKUP(J262,Months!$A$1:$C$12,3)</f>
        <v>Spring</v>
      </c>
      <c r="M262" s="1" t="str">
        <f t="shared" si="43"/>
        <v>Spring 2003</v>
      </c>
      <c r="N262" s="1">
        <f>VLOOKUP(J262,Months!$A$1:$D$12,4)</f>
        <v>0.25</v>
      </c>
      <c r="O262" s="1">
        <f t="shared" si="44"/>
        <v>2003.25</v>
      </c>
      <c r="P262" s="1">
        <f t="shared" si="48"/>
        <v>1</v>
      </c>
      <c r="Q262" s="1">
        <f t="shared" si="49"/>
        <v>25</v>
      </c>
      <c r="R262" s="96">
        <v>6</v>
      </c>
      <c r="S262" s="95" t="s">
        <v>5</v>
      </c>
      <c r="T262" s="94">
        <v>6</v>
      </c>
      <c r="U262" s="95" t="s">
        <v>97</v>
      </c>
      <c r="V262" s="94"/>
      <c r="W262" s="95"/>
      <c r="X262" s="121">
        <f t="shared" si="45"/>
        <v>20</v>
      </c>
      <c r="Y262" s="121">
        <f t="shared" si="46"/>
        <v>50</v>
      </c>
      <c r="Z262" s="121">
        <f t="shared" si="47"/>
        <v>35</v>
      </c>
    </row>
    <row r="263" spans="1:26" x14ac:dyDescent="0.2">
      <c r="A263" s="4">
        <v>27</v>
      </c>
      <c r="B263" s="1" t="s">
        <v>79</v>
      </c>
      <c r="C263" s="4" t="s">
        <v>80</v>
      </c>
      <c r="D263" s="4" t="s">
        <v>143</v>
      </c>
      <c r="E263" s="4">
        <v>13</v>
      </c>
      <c r="G263" s="1" t="s">
        <v>81</v>
      </c>
      <c r="H263" s="2">
        <v>37744</v>
      </c>
      <c r="I263" s="1">
        <f t="shared" si="40"/>
        <v>2003</v>
      </c>
      <c r="J263" s="1">
        <f t="shared" si="41"/>
        <v>5</v>
      </c>
      <c r="K263" s="6">
        <f t="shared" si="42"/>
        <v>122</v>
      </c>
      <c r="L263" s="1" t="str">
        <f>VLOOKUP(J263,Months!$A$1:$C$12,3)</f>
        <v>Spring</v>
      </c>
      <c r="M263" s="1" t="str">
        <f t="shared" si="43"/>
        <v>Spring 2003</v>
      </c>
      <c r="N263" s="1">
        <f>VLOOKUP(J263,Months!$A$1:$D$12,4)</f>
        <v>0.25</v>
      </c>
      <c r="O263" s="1">
        <f t="shared" si="44"/>
        <v>2003.25</v>
      </c>
      <c r="P263" s="1">
        <f t="shared" si="48"/>
        <v>0</v>
      </c>
      <c r="Q263" s="1">
        <f t="shared" si="49"/>
        <v>25</v>
      </c>
      <c r="R263" s="96">
        <v>9</v>
      </c>
      <c r="S263" s="95" t="s">
        <v>3</v>
      </c>
      <c r="T263" s="94">
        <v>6</v>
      </c>
      <c r="U263" s="95" t="s">
        <v>97</v>
      </c>
      <c r="V263" s="94"/>
      <c r="W263" s="95"/>
      <c r="X263" s="121">
        <f t="shared" si="45"/>
        <v>30</v>
      </c>
      <c r="Y263" s="121">
        <f t="shared" si="46"/>
        <v>50</v>
      </c>
      <c r="Z263" s="121">
        <f t="shared" si="47"/>
        <v>40</v>
      </c>
    </row>
    <row r="264" spans="1:26" x14ac:dyDescent="0.2">
      <c r="A264" s="4">
        <v>8</v>
      </c>
      <c r="B264" s="1" t="s">
        <v>53</v>
      </c>
      <c r="C264" s="4" t="s">
        <v>61</v>
      </c>
      <c r="D264" s="4" t="s">
        <v>143</v>
      </c>
      <c r="E264" s="4">
        <v>4</v>
      </c>
      <c r="G264" s="1" t="s">
        <v>62</v>
      </c>
      <c r="H264" s="2">
        <v>37778</v>
      </c>
      <c r="I264" s="1">
        <f t="shared" si="40"/>
        <v>2003</v>
      </c>
      <c r="J264" s="1">
        <f t="shared" si="41"/>
        <v>6</v>
      </c>
      <c r="K264" s="6">
        <f t="shared" si="42"/>
        <v>156</v>
      </c>
      <c r="L264" s="1" t="str">
        <f>VLOOKUP(J264,Months!$A$1:$C$12,3)</f>
        <v>Summer</v>
      </c>
      <c r="M264" s="1" t="str">
        <f t="shared" si="43"/>
        <v>Summer 2003</v>
      </c>
      <c r="N264" s="1">
        <f>VLOOKUP(J264,Months!$A$1:$D$12,4)</f>
        <v>0.5</v>
      </c>
      <c r="O264" s="1">
        <f t="shared" si="44"/>
        <v>2003.5</v>
      </c>
      <c r="P264" s="1">
        <f t="shared" si="48"/>
        <v>1</v>
      </c>
      <c r="Q264" s="1">
        <f t="shared" si="49"/>
        <v>26</v>
      </c>
      <c r="R264" s="96">
        <v>12</v>
      </c>
      <c r="S264" s="95" t="s">
        <v>3</v>
      </c>
      <c r="T264" s="94">
        <v>9</v>
      </c>
      <c r="U264" s="95" t="s">
        <v>96</v>
      </c>
      <c r="V264" s="94"/>
      <c r="W264" s="95"/>
      <c r="X264" s="121">
        <f t="shared" si="45"/>
        <v>40</v>
      </c>
      <c r="Y264" s="121">
        <f t="shared" si="46"/>
        <v>75</v>
      </c>
      <c r="Z264" s="121">
        <f t="shared" si="47"/>
        <v>57.5</v>
      </c>
    </row>
    <row r="265" spans="1:26" x14ac:dyDescent="0.2">
      <c r="A265" s="4">
        <v>36</v>
      </c>
      <c r="B265" s="1" t="s">
        <v>85</v>
      </c>
      <c r="C265" s="4" t="s">
        <v>86</v>
      </c>
      <c r="D265" s="4" t="s">
        <v>143</v>
      </c>
      <c r="E265" s="4">
        <v>14</v>
      </c>
      <c r="G265" s="1" t="s">
        <v>87</v>
      </c>
      <c r="H265" s="2">
        <v>37782</v>
      </c>
      <c r="I265" s="1">
        <f t="shared" si="40"/>
        <v>2003</v>
      </c>
      <c r="J265" s="1">
        <f t="shared" si="41"/>
        <v>6</v>
      </c>
      <c r="K265" s="6">
        <f t="shared" si="42"/>
        <v>160</v>
      </c>
      <c r="L265" s="1" t="str">
        <f>VLOOKUP(J265,Months!$A$1:$C$12,3)</f>
        <v>Summer</v>
      </c>
      <c r="M265" s="1" t="str">
        <f t="shared" si="43"/>
        <v>Summer 2003</v>
      </c>
      <c r="N265" s="1">
        <f>VLOOKUP(J265,Months!$A$1:$D$12,4)</f>
        <v>0.5</v>
      </c>
      <c r="O265" s="1">
        <f t="shared" si="44"/>
        <v>2003.5</v>
      </c>
      <c r="P265" s="1">
        <f t="shared" si="48"/>
        <v>0</v>
      </c>
      <c r="Q265" s="1">
        <f t="shared" si="49"/>
        <v>26</v>
      </c>
      <c r="R265" s="96">
        <v>6</v>
      </c>
      <c r="S265" s="95" t="s">
        <v>5</v>
      </c>
      <c r="T265" s="94">
        <v>3</v>
      </c>
      <c r="U265" s="95" t="s">
        <v>97</v>
      </c>
      <c r="V265" s="94"/>
      <c r="W265" s="95"/>
      <c r="X265" s="121">
        <f t="shared" si="45"/>
        <v>20</v>
      </c>
      <c r="Y265" s="121">
        <f t="shared" si="46"/>
        <v>25</v>
      </c>
      <c r="Z265" s="121">
        <f t="shared" si="47"/>
        <v>22.5</v>
      </c>
    </row>
    <row r="266" spans="1:26" x14ac:dyDescent="0.2">
      <c r="A266" s="4">
        <v>8</v>
      </c>
      <c r="B266" s="1" t="s">
        <v>53</v>
      </c>
      <c r="C266" s="4" t="s">
        <v>61</v>
      </c>
      <c r="D266" s="4" t="s">
        <v>143</v>
      </c>
      <c r="E266" s="4">
        <v>4</v>
      </c>
      <c r="G266" s="1" t="s">
        <v>62</v>
      </c>
      <c r="H266" s="2">
        <v>37818</v>
      </c>
      <c r="I266" s="1">
        <f t="shared" si="40"/>
        <v>2003</v>
      </c>
      <c r="J266" s="1">
        <f t="shared" si="41"/>
        <v>7</v>
      </c>
      <c r="K266" s="6">
        <f t="shared" si="42"/>
        <v>196</v>
      </c>
      <c r="L266" s="1" t="str">
        <f>VLOOKUP(J266,Months!$A$1:$C$12,3)</f>
        <v>Summer</v>
      </c>
      <c r="M266" s="1" t="str">
        <f t="shared" si="43"/>
        <v>Summer 2003</v>
      </c>
      <c r="N266" s="1">
        <f>VLOOKUP(J266,Months!$A$1:$D$12,4)</f>
        <v>0.5</v>
      </c>
      <c r="O266" s="1">
        <f t="shared" si="44"/>
        <v>2003.5</v>
      </c>
      <c r="P266" s="1">
        <f t="shared" si="48"/>
        <v>0</v>
      </c>
      <c r="Q266" s="1">
        <f t="shared" si="49"/>
        <v>26</v>
      </c>
      <c r="R266" s="96">
        <v>6</v>
      </c>
      <c r="S266" s="95" t="s">
        <v>5</v>
      </c>
      <c r="T266" s="94">
        <v>3</v>
      </c>
      <c r="U266" s="95" t="s">
        <v>97</v>
      </c>
      <c r="V266" s="94"/>
      <c r="W266" s="95"/>
      <c r="X266" s="121">
        <f t="shared" si="45"/>
        <v>20</v>
      </c>
      <c r="Y266" s="121">
        <f t="shared" si="46"/>
        <v>25</v>
      </c>
      <c r="Z266" s="121">
        <f t="shared" si="47"/>
        <v>22.5</v>
      </c>
    </row>
    <row r="267" spans="1:26" x14ac:dyDescent="0.2">
      <c r="A267" s="4">
        <v>27</v>
      </c>
      <c r="B267" s="1" t="s">
        <v>79</v>
      </c>
      <c r="C267" s="4" t="s">
        <v>80</v>
      </c>
      <c r="D267" s="4" t="s">
        <v>143</v>
      </c>
      <c r="E267" s="4">
        <v>13</v>
      </c>
      <c r="G267" s="1" t="s">
        <v>81</v>
      </c>
      <c r="H267" s="2">
        <v>37822</v>
      </c>
      <c r="I267" s="1">
        <f t="shared" si="40"/>
        <v>2003</v>
      </c>
      <c r="J267" s="1">
        <f t="shared" si="41"/>
        <v>7</v>
      </c>
      <c r="K267" s="6">
        <f t="shared" si="42"/>
        <v>200</v>
      </c>
      <c r="L267" s="1" t="str">
        <f>VLOOKUP(J267,Months!$A$1:$C$12,3)</f>
        <v>Summer</v>
      </c>
      <c r="M267" s="1" t="str">
        <f t="shared" si="43"/>
        <v>Summer 2003</v>
      </c>
      <c r="N267" s="1">
        <f>VLOOKUP(J267,Months!$A$1:$D$12,4)</f>
        <v>0.5</v>
      </c>
      <c r="O267" s="1">
        <f t="shared" si="44"/>
        <v>2003.5</v>
      </c>
      <c r="P267" s="1">
        <f t="shared" si="48"/>
        <v>0</v>
      </c>
      <c r="Q267" s="1">
        <f t="shared" si="49"/>
        <v>26</v>
      </c>
      <c r="R267" s="96">
        <v>9</v>
      </c>
      <c r="S267" s="95" t="s">
        <v>3</v>
      </c>
      <c r="T267" s="94">
        <v>7</v>
      </c>
      <c r="U267" s="95" t="s">
        <v>96</v>
      </c>
      <c r="V267" s="94"/>
      <c r="W267" s="95"/>
      <c r="X267" s="121">
        <f t="shared" si="45"/>
        <v>30</v>
      </c>
      <c r="Y267" s="121">
        <f t="shared" si="46"/>
        <v>58.333333333333336</v>
      </c>
      <c r="Z267" s="121">
        <f t="shared" si="47"/>
        <v>44.166666666666671</v>
      </c>
    </row>
    <row r="268" spans="1:26" x14ac:dyDescent="0.2">
      <c r="A268" s="4">
        <v>17</v>
      </c>
      <c r="B268" s="1" t="s">
        <v>66</v>
      </c>
      <c r="C268" s="4" t="s">
        <v>67</v>
      </c>
      <c r="D268" s="4" t="s">
        <v>143</v>
      </c>
      <c r="E268" s="4">
        <v>6</v>
      </c>
      <c r="G268" s="1" t="s">
        <v>68</v>
      </c>
      <c r="H268" s="2">
        <v>37823</v>
      </c>
      <c r="I268" s="1">
        <f t="shared" si="40"/>
        <v>2003</v>
      </c>
      <c r="J268" s="1">
        <f t="shared" si="41"/>
        <v>7</v>
      </c>
      <c r="K268" s="6">
        <f t="shared" si="42"/>
        <v>201</v>
      </c>
      <c r="L268" s="1" t="str">
        <f>VLOOKUP(J268,Months!$A$1:$C$12,3)</f>
        <v>Summer</v>
      </c>
      <c r="M268" s="1" t="str">
        <f t="shared" si="43"/>
        <v>Summer 2003</v>
      </c>
      <c r="N268" s="1">
        <f>VLOOKUP(J268,Months!$A$1:$D$12,4)</f>
        <v>0.5</v>
      </c>
      <c r="O268" s="1">
        <f t="shared" si="44"/>
        <v>2003.5</v>
      </c>
      <c r="P268" s="1">
        <f t="shared" si="48"/>
        <v>0</v>
      </c>
      <c r="Q268" s="1">
        <f t="shared" si="49"/>
        <v>26</v>
      </c>
      <c r="R268" s="96">
        <v>12</v>
      </c>
      <c r="S268" s="95" t="s">
        <v>3</v>
      </c>
      <c r="T268" s="94">
        <v>12</v>
      </c>
      <c r="U268" s="95" t="s">
        <v>96</v>
      </c>
      <c r="V268" s="94"/>
      <c r="W268" s="95"/>
      <c r="X268" s="121">
        <f t="shared" si="45"/>
        <v>40</v>
      </c>
      <c r="Y268" s="121">
        <f t="shared" si="46"/>
        <v>100</v>
      </c>
      <c r="Z268" s="121">
        <f t="shared" si="47"/>
        <v>70</v>
      </c>
    </row>
    <row r="269" spans="1:26" x14ac:dyDescent="0.2">
      <c r="A269" s="4">
        <v>17</v>
      </c>
      <c r="B269" s="1" t="s">
        <v>66</v>
      </c>
      <c r="C269" s="4" t="s">
        <v>67</v>
      </c>
      <c r="D269" s="4" t="s">
        <v>143</v>
      </c>
      <c r="E269" s="4">
        <v>6</v>
      </c>
      <c r="G269" s="1" t="s">
        <v>68</v>
      </c>
      <c r="H269" s="2">
        <v>37874</v>
      </c>
      <c r="I269" s="1">
        <f t="shared" si="40"/>
        <v>2003</v>
      </c>
      <c r="J269" s="1">
        <f t="shared" si="41"/>
        <v>9</v>
      </c>
      <c r="K269" s="6">
        <f t="shared" si="42"/>
        <v>252</v>
      </c>
      <c r="L269" s="1" t="str">
        <f>VLOOKUP(J269,Months!$A$1:$C$12,3)</f>
        <v>Fall</v>
      </c>
      <c r="M269" s="1" t="str">
        <f t="shared" si="43"/>
        <v>Fall 2003</v>
      </c>
      <c r="N269" s="1">
        <f>VLOOKUP(J269,Months!$A$1:$D$12,4)</f>
        <v>0.75</v>
      </c>
      <c r="O269" s="1">
        <f t="shared" si="44"/>
        <v>2003.75</v>
      </c>
      <c r="P269" s="1">
        <f t="shared" si="48"/>
        <v>1</v>
      </c>
      <c r="Q269" s="1">
        <f t="shared" si="49"/>
        <v>27</v>
      </c>
      <c r="R269" s="96">
        <v>15</v>
      </c>
      <c r="S269" s="95" t="s">
        <v>3</v>
      </c>
      <c r="T269" s="94">
        <v>12</v>
      </c>
      <c r="U269" s="95" t="s">
        <v>96</v>
      </c>
      <c r="V269" s="94"/>
      <c r="W269" s="95"/>
      <c r="X269" s="121">
        <f t="shared" si="45"/>
        <v>50</v>
      </c>
      <c r="Y269" s="121">
        <f t="shared" si="46"/>
        <v>100</v>
      </c>
      <c r="Z269" s="121">
        <f t="shared" si="47"/>
        <v>75</v>
      </c>
    </row>
    <row r="270" spans="1:26" x14ac:dyDescent="0.2">
      <c r="A270" s="4">
        <v>28</v>
      </c>
      <c r="B270" s="1" t="s">
        <v>79</v>
      </c>
      <c r="C270" s="4" t="s">
        <v>80</v>
      </c>
      <c r="D270" s="4" t="s">
        <v>143</v>
      </c>
      <c r="E270" s="4" t="s">
        <v>83</v>
      </c>
      <c r="G270" s="1" t="s">
        <v>84</v>
      </c>
      <c r="H270" s="2">
        <v>37986</v>
      </c>
      <c r="I270" s="1">
        <f t="shared" si="40"/>
        <v>2003</v>
      </c>
      <c r="J270" s="1">
        <f t="shared" si="41"/>
        <v>12</v>
      </c>
      <c r="K270" s="6">
        <f t="shared" si="42"/>
        <v>364</v>
      </c>
      <c r="L270" s="1" t="str">
        <f>VLOOKUP(J270,Months!$A$1:$C$12,3)</f>
        <v>Winter</v>
      </c>
      <c r="M270" s="1" t="str">
        <f t="shared" si="43"/>
        <v>Winter 2003</v>
      </c>
      <c r="N270" s="1">
        <f>VLOOKUP(J270,Months!$A$1:$D$12,4)</f>
        <v>0.9</v>
      </c>
      <c r="O270" s="1">
        <f t="shared" si="44"/>
        <v>2003.9</v>
      </c>
      <c r="P270" s="1">
        <f t="shared" si="48"/>
        <v>1</v>
      </c>
      <c r="Q270" s="1">
        <f t="shared" si="49"/>
        <v>28</v>
      </c>
      <c r="R270" s="96">
        <v>6</v>
      </c>
      <c r="S270" s="95" t="s">
        <v>5</v>
      </c>
      <c r="T270" s="94">
        <v>2</v>
      </c>
      <c r="U270" s="95" t="s">
        <v>97</v>
      </c>
      <c r="V270" s="94"/>
      <c r="W270" s="95"/>
      <c r="X270" s="121">
        <f t="shared" si="45"/>
        <v>20</v>
      </c>
      <c r="Y270" s="121">
        <f t="shared" si="46"/>
        <v>16.666666666666668</v>
      </c>
      <c r="Z270" s="121">
        <f t="shared" si="47"/>
        <v>18.333333333333336</v>
      </c>
    </row>
    <row r="271" spans="1:26" x14ac:dyDescent="0.2">
      <c r="A271" s="4">
        <v>36</v>
      </c>
      <c r="B271" s="1" t="s">
        <v>85</v>
      </c>
      <c r="C271" s="4" t="s">
        <v>86</v>
      </c>
      <c r="D271" s="4" t="s">
        <v>143</v>
      </c>
      <c r="E271" s="4">
        <v>14</v>
      </c>
      <c r="G271" s="1" t="s">
        <v>87</v>
      </c>
      <c r="H271" s="2">
        <v>37630</v>
      </c>
      <c r="I271" s="1">
        <f t="shared" si="40"/>
        <v>2003</v>
      </c>
      <c r="J271" s="1">
        <f t="shared" si="41"/>
        <v>1</v>
      </c>
      <c r="K271" s="6">
        <f t="shared" si="42"/>
        <v>8</v>
      </c>
      <c r="L271" s="1" t="str">
        <f>VLOOKUP(J271,Months!$A$1:$C$12,3)</f>
        <v>Winter</v>
      </c>
      <c r="M271" s="1" t="str">
        <f t="shared" si="43"/>
        <v>Winter 2003</v>
      </c>
      <c r="N271" s="1">
        <f>VLOOKUP(J271,Months!$A$1:$D$12,4)</f>
        <v>0.99</v>
      </c>
      <c r="O271" s="1">
        <f t="shared" si="44"/>
        <v>2003.99</v>
      </c>
      <c r="P271" s="1">
        <f t="shared" si="48"/>
        <v>0</v>
      </c>
      <c r="Q271" s="1">
        <f t="shared" si="49"/>
        <v>28</v>
      </c>
      <c r="R271" s="96">
        <v>6</v>
      </c>
      <c r="S271" s="95" t="s">
        <v>5</v>
      </c>
      <c r="T271" s="94">
        <v>4</v>
      </c>
      <c r="U271" s="95" t="s">
        <v>97</v>
      </c>
      <c r="V271" s="94"/>
      <c r="W271" s="95"/>
      <c r="X271" s="121">
        <f t="shared" si="45"/>
        <v>20</v>
      </c>
      <c r="Y271" s="121">
        <f t="shared" si="46"/>
        <v>33.333333333333336</v>
      </c>
      <c r="Z271" s="121">
        <f t="shared" si="47"/>
        <v>26.666666666666668</v>
      </c>
    </row>
    <row r="272" spans="1:26" x14ac:dyDescent="0.2">
      <c r="A272" s="4">
        <v>27</v>
      </c>
      <c r="B272" s="1" t="s">
        <v>80</v>
      </c>
      <c r="C272" s="4">
        <v>13</v>
      </c>
      <c r="D272" s="4" t="s">
        <v>143</v>
      </c>
      <c r="E272" s="4">
        <v>13</v>
      </c>
      <c r="G272" s="1">
        <v>1324</v>
      </c>
      <c r="H272" s="2">
        <v>37630</v>
      </c>
      <c r="I272" s="1">
        <f t="shared" si="40"/>
        <v>2003</v>
      </c>
      <c r="J272" s="1">
        <f t="shared" si="41"/>
        <v>1</v>
      </c>
      <c r="K272" s="6">
        <f t="shared" si="42"/>
        <v>8</v>
      </c>
      <c r="L272" s="1" t="str">
        <f>VLOOKUP(J272,Months!$A$1:$C$12,3)</f>
        <v>Winter</v>
      </c>
      <c r="M272" s="1" t="str">
        <f t="shared" si="43"/>
        <v>Winter 2003</v>
      </c>
      <c r="N272" s="1">
        <f>VLOOKUP(J272,Months!$A$1:$D$12,4)</f>
        <v>0.99</v>
      </c>
      <c r="O272" s="1">
        <f t="shared" si="44"/>
        <v>2003.99</v>
      </c>
      <c r="P272" s="1">
        <f t="shared" si="48"/>
        <v>0</v>
      </c>
      <c r="Q272" s="1">
        <f t="shared" si="49"/>
        <v>28</v>
      </c>
      <c r="R272" s="96">
        <v>3</v>
      </c>
      <c r="S272" s="95" t="s">
        <v>5</v>
      </c>
      <c r="T272" s="94">
        <v>6</v>
      </c>
      <c r="U272" s="95" t="s">
        <v>97</v>
      </c>
      <c r="V272" s="94"/>
      <c r="W272" s="95"/>
      <c r="X272" s="121">
        <f t="shared" si="45"/>
        <v>10</v>
      </c>
      <c r="Y272" s="121">
        <f t="shared" si="46"/>
        <v>50</v>
      </c>
      <c r="Z272" s="121">
        <f t="shared" si="47"/>
        <v>30</v>
      </c>
    </row>
    <row r="273" spans="1:26" x14ac:dyDescent="0.2">
      <c r="A273" s="4">
        <v>13</v>
      </c>
      <c r="B273" s="1" t="s">
        <v>56</v>
      </c>
      <c r="C273" s="4" t="s">
        <v>57</v>
      </c>
      <c r="D273" s="4" t="s">
        <v>143</v>
      </c>
      <c r="E273" s="4">
        <v>2</v>
      </c>
      <c r="G273" s="1" t="s">
        <v>58</v>
      </c>
      <c r="H273" s="2">
        <v>37654</v>
      </c>
      <c r="I273" s="1">
        <f t="shared" si="40"/>
        <v>2003</v>
      </c>
      <c r="J273" s="1">
        <f t="shared" si="41"/>
        <v>2</v>
      </c>
      <c r="K273" s="6">
        <f t="shared" si="42"/>
        <v>32</v>
      </c>
      <c r="L273" s="1" t="str">
        <f>VLOOKUP(J273,Months!$A$1:$C$12,3)</f>
        <v>Winter</v>
      </c>
      <c r="M273" s="1" t="str">
        <f t="shared" si="43"/>
        <v>Winter 2003</v>
      </c>
      <c r="N273" s="1">
        <f>VLOOKUP(J273,Months!$A$1:$D$12,4)</f>
        <v>0.99</v>
      </c>
      <c r="O273" s="1">
        <f t="shared" si="44"/>
        <v>2003.99</v>
      </c>
      <c r="P273" s="1">
        <f t="shared" si="48"/>
        <v>0</v>
      </c>
      <c r="Q273" s="1">
        <f t="shared" si="49"/>
        <v>28</v>
      </c>
      <c r="R273" s="96">
        <v>6</v>
      </c>
      <c r="S273" s="95" t="s">
        <v>5</v>
      </c>
      <c r="T273" s="94">
        <v>10</v>
      </c>
      <c r="U273" s="95" t="s">
        <v>96</v>
      </c>
      <c r="V273" s="94"/>
      <c r="W273" s="95"/>
      <c r="X273" s="121">
        <f t="shared" si="45"/>
        <v>20</v>
      </c>
      <c r="Y273" s="121">
        <f t="shared" si="46"/>
        <v>83.333333333333329</v>
      </c>
      <c r="Z273" s="121">
        <f t="shared" si="47"/>
        <v>51.666666666666664</v>
      </c>
    </row>
    <row r="274" spans="1:26" x14ac:dyDescent="0.2">
      <c r="A274" s="4">
        <v>34</v>
      </c>
      <c r="B274" s="3" t="s">
        <v>19</v>
      </c>
      <c r="C274" s="102"/>
      <c r="D274" s="102" t="s">
        <v>143</v>
      </c>
      <c r="E274" s="102"/>
      <c r="F274" s="3"/>
      <c r="G274" s="3"/>
      <c r="H274" s="7">
        <v>38093</v>
      </c>
      <c r="I274" s="1">
        <f t="shared" si="40"/>
        <v>2004</v>
      </c>
      <c r="J274" s="1">
        <f t="shared" si="41"/>
        <v>4</v>
      </c>
      <c r="K274" s="6">
        <f t="shared" si="42"/>
        <v>106</v>
      </c>
      <c r="L274" s="1" t="str">
        <f>VLOOKUP(J274,Months!$A$1:$C$12,3)</f>
        <v>Spring</v>
      </c>
      <c r="M274" s="1" t="str">
        <f t="shared" si="43"/>
        <v>Spring 2004</v>
      </c>
      <c r="N274" s="1">
        <f>VLOOKUP(J274,Months!$A$1:$D$12,4)</f>
        <v>0.25</v>
      </c>
      <c r="O274" s="1">
        <f t="shared" si="44"/>
        <v>2004.25</v>
      </c>
      <c r="P274" s="1">
        <f t="shared" si="48"/>
        <v>1</v>
      </c>
      <c r="Q274" s="1">
        <f t="shared" si="49"/>
        <v>29</v>
      </c>
      <c r="R274" s="96">
        <v>15</v>
      </c>
      <c r="S274" s="95" t="s">
        <v>3</v>
      </c>
      <c r="T274" s="94"/>
      <c r="U274" s="95"/>
      <c r="V274" s="96">
        <v>63.379409026347943</v>
      </c>
      <c r="W274" s="1" t="str">
        <f>IF(V274&lt;=42,"Severe Stress",IF(V274&lt;=59,"Stress",IF(V274&lt;=72,"Good","Excellent")))</f>
        <v>Good</v>
      </c>
      <c r="X274" s="121">
        <f t="shared" si="45"/>
        <v>50</v>
      </c>
      <c r="Z274" s="121">
        <f t="shared" si="47"/>
        <v>56.689704513173972</v>
      </c>
    </row>
    <row r="275" spans="1:26" x14ac:dyDescent="0.2">
      <c r="A275" s="4">
        <v>29</v>
      </c>
      <c r="B275" s="1" t="s">
        <v>93</v>
      </c>
      <c r="C275" s="102" t="s">
        <v>6</v>
      </c>
      <c r="D275" s="102" t="s">
        <v>143</v>
      </c>
      <c r="E275" s="102"/>
      <c r="F275" s="3"/>
      <c r="G275" s="3"/>
      <c r="H275" s="7">
        <v>38094</v>
      </c>
      <c r="I275" s="1">
        <f t="shared" si="40"/>
        <v>2004</v>
      </c>
      <c r="J275" s="1">
        <f t="shared" si="41"/>
        <v>4</v>
      </c>
      <c r="K275" s="6">
        <f t="shared" si="42"/>
        <v>107</v>
      </c>
      <c r="L275" s="1" t="str">
        <f>VLOOKUP(J275,Months!$A$1:$C$12,3)</f>
        <v>Spring</v>
      </c>
      <c r="M275" s="1" t="str">
        <f t="shared" si="43"/>
        <v>Spring 2004</v>
      </c>
      <c r="N275" s="1">
        <f>VLOOKUP(J275,Months!$A$1:$D$12,4)</f>
        <v>0.25</v>
      </c>
      <c r="O275" s="1">
        <f t="shared" si="44"/>
        <v>2004.25</v>
      </c>
      <c r="P275" s="1">
        <f t="shared" si="48"/>
        <v>0</v>
      </c>
      <c r="Q275" s="1">
        <f t="shared" si="49"/>
        <v>29</v>
      </c>
      <c r="R275" s="96">
        <v>9</v>
      </c>
      <c r="S275" s="95" t="s">
        <v>3</v>
      </c>
      <c r="T275" s="94"/>
      <c r="U275" s="95"/>
      <c r="V275" s="96">
        <v>30.516686736690126</v>
      </c>
      <c r="W275" s="1" t="str">
        <f t="shared" ref="W275:W338" si="50">IF(V275&lt;=42,"Severe Stress",IF(V275&lt;=59,"Stress",IF(V275&lt;=72,"Good","Excellent")))</f>
        <v>Severe Stress</v>
      </c>
      <c r="X275" s="121">
        <f t="shared" si="45"/>
        <v>30</v>
      </c>
      <c r="Z275" s="121">
        <f t="shared" si="47"/>
        <v>30.258343368345063</v>
      </c>
    </row>
    <row r="276" spans="1:26" x14ac:dyDescent="0.2">
      <c r="A276" s="4">
        <v>17</v>
      </c>
      <c r="B276" s="3" t="s">
        <v>8</v>
      </c>
      <c r="C276" s="102"/>
      <c r="D276" s="102" t="s">
        <v>143</v>
      </c>
      <c r="E276" s="102"/>
      <c r="F276" s="3"/>
      <c r="G276" s="3"/>
      <c r="H276" s="7">
        <v>38097</v>
      </c>
      <c r="I276" s="1">
        <f t="shared" si="40"/>
        <v>2004</v>
      </c>
      <c r="J276" s="1">
        <f t="shared" si="41"/>
        <v>4</v>
      </c>
      <c r="K276" s="6">
        <f t="shared" si="42"/>
        <v>110</v>
      </c>
      <c r="L276" s="1" t="str">
        <f>VLOOKUP(J276,Months!$A$1:$C$12,3)</f>
        <v>Spring</v>
      </c>
      <c r="M276" s="1" t="str">
        <f t="shared" si="43"/>
        <v>Spring 2004</v>
      </c>
      <c r="N276" s="1">
        <f>VLOOKUP(J276,Months!$A$1:$D$12,4)</f>
        <v>0.25</v>
      </c>
      <c r="O276" s="1">
        <f t="shared" si="44"/>
        <v>2004.25</v>
      </c>
      <c r="P276" s="1">
        <f t="shared" si="48"/>
        <v>0</v>
      </c>
      <c r="Q276" s="1">
        <f t="shared" si="49"/>
        <v>29</v>
      </c>
      <c r="R276" s="96">
        <v>9</v>
      </c>
      <c r="S276" s="95" t="s">
        <v>3</v>
      </c>
      <c r="T276" s="94"/>
      <c r="U276" s="95"/>
      <c r="V276" s="96">
        <v>27.500783915569997</v>
      </c>
      <c r="W276" s="1" t="str">
        <f t="shared" si="50"/>
        <v>Severe Stress</v>
      </c>
      <c r="X276" s="121">
        <f t="shared" si="45"/>
        <v>30</v>
      </c>
      <c r="Z276" s="121">
        <f t="shared" si="47"/>
        <v>28.750391957784998</v>
      </c>
    </row>
    <row r="277" spans="1:26" x14ac:dyDescent="0.2">
      <c r="A277" s="4">
        <v>19</v>
      </c>
      <c r="B277" s="3" t="s">
        <v>13</v>
      </c>
      <c r="C277" s="102"/>
      <c r="D277" s="102" t="s">
        <v>143</v>
      </c>
      <c r="E277" s="102"/>
      <c r="F277" s="3"/>
      <c r="G277" s="3"/>
      <c r="H277" s="7">
        <v>38101</v>
      </c>
      <c r="I277" s="1">
        <f t="shared" si="40"/>
        <v>2004</v>
      </c>
      <c r="J277" s="1">
        <f t="shared" si="41"/>
        <v>4</v>
      </c>
      <c r="K277" s="6">
        <f t="shared" si="42"/>
        <v>114</v>
      </c>
      <c r="L277" s="1" t="str">
        <f>VLOOKUP(J277,Months!$A$1:$C$12,3)</f>
        <v>Spring</v>
      </c>
      <c r="M277" s="1" t="str">
        <f t="shared" si="43"/>
        <v>Spring 2004</v>
      </c>
      <c r="N277" s="1">
        <f>VLOOKUP(J277,Months!$A$1:$D$12,4)</f>
        <v>0.25</v>
      </c>
      <c r="O277" s="1">
        <f t="shared" si="44"/>
        <v>2004.25</v>
      </c>
      <c r="P277" s="1">
        <f t="shared" si="48"/>
        <v>0</v>
      </c>
      <c r="Q277" s="1">
        <f t="shared" si="49"/>
        <v>29</v>
      </c>
      <c r="R277" s="96">
        <v>9</v>
      </c>
      <c r="S277" s="95" t="s">
        <v>3</v>
      </c>
      <c r="T277" s="94"/>
      <c r="U277" s="95"/>
      <c r="V277" s="96">
        <v>31.923504729159884</v>
      </c>
      <c r="W277" s="1" t="str">
        <f t="shared" si="50"/>
        <v>Severe Stress</v>
      </c>
      <c r="X277" s="121">
        <f t="shared" si="45"/>
        <v>30</v>
      </c>
      <c r="Z277" s="121">
        <f t="shared" si="47"/>
        <v>30.961752364579944</v>
      </c>
    </row>
    <row r="278" spans="1:26" x14ac:dyDescent="0.2">
      <c r="A278" s="4">
        <v>21</v>
      </c>
      <c r="B278" s="3" t="s">
        <v>17</v>
      </c>
      <c r="C278" s="102"/>
      <c r="D278" s="102" t="s">
        <v>143</v>
      </c>
      <c r="E278" s="102"/>
      <c r="F278" s="3"/>
      <c r="G278" s="3"/>
      <c r="H278" s="7">
        <v>38101</v>
      </c>
      <c r="I278" s="1">
        <f t="shared" si="40"/>
        <v>2004</v>
      </c>
      <c r="J278" s="1">
        <f t="shared" si="41"/>
        <v>4</v>
      </c>
      <c r="K278" s="6">
        <f t="shared" si="42"/>
        <v>114</v>
      </c>
      <c r="L278" s="1" t="str">
        <f>VLOOKUP(J278,Months!$A$1:$C$12,3)</f>
        <v>Spring</v>
      </c>
      <c r="M278" s="1" t="str">
        <f t="shared" si="43"/>
        <v>Spring 2004</v>
      </c>
      <c r="N278" s="1">
        <f>VLOOKUP(J278,Months!$A$1:$D$12,4)</f>
        <v>0.25</v>
      </c>
      <c r="O278" s="1">
        <f t="shared" si="44"/>
        <v>2004.25</v>
      </c>
      <c r="P278" s="1">
        <f t="shared" si="48"/>
        <v>0</v>
      </c>
      <c r="Q278" s="1">
        <f t="shared" si="49"/>
        <v>29</v>
      </c>
      <c r="R278" s="96">
        <v>9</v>
      </c>
      <c r="S278" s="95" t="s">
        <v>3</v>
      </c>
      <c r="T278" s="94"/>
      <c r="U278" s="95"/>
      <c r="V278" s="96">
        <v>35.06678498230432</v>
      </c>
      <c r="W278" s="1" t="str">
        <f t="shared" si="50"/>
        <v>Severe Stress</v>
      </c>
      <c r="X278" s="121">
        <f t="shared" si="45"/>
        <v>30</v>
      </c>
      <c r="Z278" s="121">
        <f t="shared" si="47"/>
        <v>32.533392491152156</v>
      </c>
    </row>
    <row r="279" spans="1:26" x14ac:dyDescent="0.2">
      <c r="A279" s="4">
        <v>12</v>
      </c>
      <c r="B279" s="3" t="s">
        <v>16</v>
      </c>
      <c r="C279" s="102"/>
      <c r="D279" s="102" t="s">
        <v>143</v>
      </c>
      <c r="E279" s="102"/>
      <c r="F279" s="3"/>
      <c r="G279" s="3"/>
      <c r="H279" s="7">
        <v>38101</v>
      </c>
      <c r="I279" s="1">
        <f t="shared" si="40"/>
        <v>2004</v>
      </c>
      <c r="J279" s="1">
        <f t="shared" si="41"/>
        <v>4</v>
      </c>
      <c r="K279" s="6">
        <f t="shared" si="42"/>
        <v>114</v>
      </c>
      <c r="L279" s="1" t="str">
        <f>VLOOKUP(J279,Months!$A$1:$C$12,3)</f>
        <v>Spring</v>
      </c>
      <c r="M279" s="1" t="str">
        <f t="shared" si="43"/>
        <v>Spring 2004</v>
      </c>
      <c r="N279" s="1">
        <f>VLOOKUP(J279,Months!$A$1:$D$12,4)</f>
        <v>0.25</v>
      </c>
      <c r="O279" s="1">
        <f t="shared" si="44"/>
        <v>2004.25</v>
      </c>
      <c r="P279" s="1">
        <f t="shared" si="48"/>
        <v>0</v>
      </c>
      <c r="Q279" s="1">
        <f t="shared" si="49"/>
        <v>29</v>
      </c>
      <c r="R279" s="96">
        <v>15</v>
      </c>
      <c r="S279" s="95" t="s">
        <v>3</v>
      </c>
      <c r="T279" s="94"/>
      <c r="U279" s="95"/>
      <c r="V279" s="96">
        <v>65.23932468896416</v>
      </c>
      <c r="W279" s="1" t="str">
        <f t="shared" si="50"/>
        <v>Good</v>
      </c>
      <c r="X279" s="121">
        <f t="shared" si="45"/>
        <v>50</v>
      </c>
      <c r="Z279" s="121">
        <f t="shared" si="47"/>
        <v>57.61966234448208</v>
      </c>
    </row>
    <row r="280" spans="1:26" x14ac:dyDescent="0.2">
      <c r="A280" s="4">
        <v>27</v>
      </c>
      <c r="B280" s="3" t="s">
        <v>2</v>
      </c>
      <c r="C280" s="102"/>
      <c r="D280" s="102" t="s">
        <v>143</v>
      </c>
      <c r="E280" s="4">
        <v>13</v>
      </c>
      <c r="F280" s="3"/>
      <c r="G280" s="3"/>
      <c r="H280" s="7">
        <v>38109</v>
      </c>
      <c r="I280" s="1">
        <f t="shared" si="40"/>
        <v>2004</v>
      </c>
      <c r="J280" s="1">
        <f t="shared" si="41"/>
        <v>5</v>
      </c>
      <c r="K280" s="6">
        <f t="shared" si="42"/>
        <v>122</v>
      </c>
      <c r="L280" s="1" t="str">
        <f>VLOOKUP(J280,Months!$A$1:$C$12,3)</f>
        <v>Spring</v>
      </c>
      <c r="M280" s="1" t="str">
        <f t="shared" si="43"/>
        <v>Spring 2004</v>
      </c>
      <c r="N280" s="1">
        <f>VLOOKUP(J280,Months!$A$1:$D$12,4)</f>
        <v>0.25</v>
      </c>
      <c r="O280" s="1">
        <f t="shared" si="44"/>
        <v>2004.25</v>
      </c>
      <c r="P280" s="1">
        <f t="shared" si="48"/>
        <v>0</v>
      </c>
      <c r="Q280" s="1">
        <f t="shared" si="49"/>
        <v>29</v>
      </c>
      <c r="R280" s="96">
        <v>12</v>
      </c>
      <c r="S280" s="95" t="s">
        <v>3</v>
      </c>
      <c r="T280" s="94"/>
      <c r="U280" s="95"/>
      <c r="V280" s="96">
        <v>41.613265659226101</v>
      </c>
      <c r="W280" s="1" t="str">
        <f t="shared" si="50"/>
        <v>Severe Stress</v>
      </c>
      <c r="X280" s="121">
        <f t="shared" si="45"/>
        <v>40</v>
      </c>
      <c r="Z280" s="121">
        <f t="shared" si="47"/>
        <v>40.806632829613051</v>
      </c>
    </row>
    <row r="281" spans="1:26" x14ac:dyDescent="0.2">
      <c r="A281" s="4">
        <v>8</v>
      </c>
      <c r="B281" s="3" t="s">
        <v>21</v>
      </c>
      <c r="C281" s="102"/>
      <c r="D281" s="102" t="s">
        <v>143</v>
      </c>
      <c r="E281" s="4">
        <v>4</v>
      </c>
      <c r="F281" s="3"/>
      <c r="G281" s="3"/>
      <c r="H281" s="7">
        <v>38109</v>
      </c>
      <c r="I281" s="1">
        <f t="shared" si="40"/>
        <v>2004</v>
      </c>
      <c r="J281" s="1">
        <f t="shared" si="41"/>
        <v>5</v>
      </c>
      <c r="K281" s="6">
        <f t="shared" si="42"/>
        <v>122</v>
      </c>
      <c r="L281" s="1" t="str">
        <f>VLOOKUP(J281,Months!$A$1:$C$12,3)</f>
        <v>Spring</v>
      </c>
      <c r="M281" s="1" t="str">
        <f t="shared" si="43"/>
        <v>Spring 2004</v>
      </c>
      <c r="N281" s="1">
        <f>VLOOKUP(J281,Months!$A$1:$D$12,4)</f>
        <v>0.25</v>
      </c>
      <c r="O281" s="1">
        <f t="shared" si="44"/>
        <v>2004.25</v>
      </c>
      <c r="P281" s="1">
        <f t="shared" si="48"/>
        <v>0</v>
      </c>
      <c r="Q281" s="1">
        <f t="shared" si="49"/>
        <v>29</v>
      </c>
      <c r="R281" s="96">
        <v>12</v>
      </c>
      <c r="S281" s="95" t="s">
        <v>3</v>
      </c>
      <c r="T281" s="94"/>
      <c r="U281" s="95"/>
      <c r="V281" s="96">
        <v>56.594669628784274</v>
      </c>
      <c r="W281" s="1" t="str">
        <f t="shared" si="50"/>
        <v>Stress</v>
      </c>
      <c r="X281" s="121">
        <f t="shared" si="45"/>
        <v>40</v>
      </c>
      <c r="Z281" s="121">
        <f t="shared" si="47"/>
        <v>48.297334814392137</v>
      </c>
    </row>
    <row r="282" spans="1:26" x14ac:dyDescent="0.2">
      <c r="A282" s="4">
        <v>1</v>
      </c>
      <c r="B282" s="1" t="s">
        <v>59</v>
      </c>
      <c r="C282" s="102" t="s">
        <v>7</v>
      </c>
      <c r="D282" s="102" t="s">
        <v>143</v>
      </c>
      <c r="E282" s="4">
        <v>3</v>
      </c>
      <c r="F282" s="3"/>
      <c r="G282" s="3"/>
      <c r="H282" s="7">
        <v>38110</v>
      </c>
      <c r="I282" s="1">
        <f t="shared" si="40"/>
        <v>2004</v>
      </c>
      <c r="J282" s="1">
        <f t="shared" si="41"/>
        <v>5</v>
      </c>
      <c r="K282" s="6">
        <f t="shared" si="42"/>
        <v>123</v>
      </c>
      <c r="L282" s="1" t="str">
        <f>VLOOKUP(J282,Months!$A$1:$C$12,3)</f>
        <v>Spring</v>
      </c>
      <c r="M282" s="1" t="str">
        <f t="shared" si="43"/>
        <v>Spring 2004</v>
      </c>
      <c r="N282" s="1">
        <f>VLOOKUP(J282,Months!$A$1:$D$12,4)</f>
        <v>0.25</v>
      </c>
      <c r="O282" s="1">
        <f t="shared" si="44"/>
        <v>2004.25</v>
      </c>
      <c r="P282" s="1">
        <f t="shared" si="48"/>
        <v>0</v>
      </c>
      <c r="Q282" s="1">
        <f t="shared" si="49"/>
        <v>29</v>
      </c>
      <c r="R282" s="96">
        <v>12</v>
      </c>
      <c r="S282" s="95" t="s">
        <v>3</v>
      </c>
      <c r="T282" s="94"/>
      <c r="U282" s="95"/>
      <c r="V282" s="96">
        <v>49.247560471857724</v>
      </c>
      <c r="W282" s="1" t="str">
        <f t="shared" si="50"/>
        <v>Stress</v>
      </c>
      <c r="X282" s="121">
        <f t="shared" si="45"/>
        <v>40</v>
      </c>
      <c r="Z282" s="121">
        <f t="shared" si="47"/>
        <v>44.623780235928862</v>
      </c>
    </row>
    <row r="283" spans="1:26" x14ac:dyDescent="0.2">
      <c r="A283" s="4">
        <v>5</v>
      </c>
      <c r="B283" s="3" t="s">
        <v>28</v>
      </c>
      <c r="C283" s="102"/>
      <c r="D283" s="102" t="s">
        <v>143</v>
      </c>
      <c r="E283" s="102"/>
      <c r="F283" s="3"/>
      <c r="G283" s="3"/>
      <c r="H283" s="7">
        <v>38115</v>
      </c>
      <c r="I283" s="1">
        <f t="shared" si="40"/>
        <v>2004</v>
      </c>
      <c r="J283" s="1">
        <f t="shared" si="41"/>
        <v>5</v>
      </c>
      <c r="K283" s="6">
        <f t="shared" si="42"/>
        <v>128</v>
      </c>
      <c r="L283" s="1" t="str">
        <f>VLOOKUP(J283,Months!$A$1:$C$12,3)</f>
        <v>Spring</v>
      </c>
      <c r="M283" s="1" t="str">
        <f t="shared" si="43"/>
        <v>Spring 2004</v>
      </c>
      <c r="N283" s="1">
        <f>VLOOKUP(J283,Months!$A$1:$D$12,4)</f>
        <v>0.25</v>
      </c>
      <c r="O283" s="1">
        <f t="shared" si="44"/>
        <v>2004.25</v>
      </c>
      <c r="P283" s="1">
        <f t="shared" si="48"/>
        <v>0</v>
      </c>
      <c r="Q283" s="1">
        <f t="shared" si="49"/>
        <v>29</v>
      </c>
      <c r="R283" s="96">
        <v>15</v>
      </c>
      <c r="S283" s="95" t="s">
        <v>3</v>
      </c>
      <c r="T283" s="94"/>
      <c r="U283" s="95"/>
      <c r="V283" s="96">
        <v>54.213370225739965</v>
      </c>
      <c r="W283" s="1" t="str">
        <f t="shared" si="50"/>
        <v>Stress</v>
      </c>
      <c r="X283" s="121">
        <f t="shared" si="45"/>
        <v>50</v>
      </c>
      <c r="Z283" s="121">
        <f t="shared" si="47"/>
        <v>52.106685112869982</v>
      </c>
    </row>
    <row r="284" spans="1:26" x14ac:dyDescent="0.2">
      <c r="A284" s="4">
        <v>2</v>
      </c>
      <c r="B284" s="3" t="s">
        <v>14</v>
      </c>
      <c r="C284" s="102"/>
      <c r="D284" s="102" t="s">
        <v>143</v>
      </c>
      <c r="E284" s="102"/>
      <c r="F284" s="3"/>
      <c r="G284" s="3"/>
      <c r="H284" s="7">
        <v>38115</v>
      </c>
      <c r="I284" s="1">
        <f t="shared" si="40"/>
        <v>2004</v>
      </c>
      <c r="J284" s="1">
        <f t="shared" si="41"/>
        <v>5</v>
      </c>
      <c r="K284" s="6">
        <f t="shared" si="42"/>
        <v>128</v>
      </c>
      <c r="L284" s="1" t="str">
        <f>VLOOKUP(J284,Months!$A$1:$C$12,3)</f>
        <v>Spring</v>
      </c>
      <c r="M284" s="1" t="str">
        <f t="shared" si="43"/>
        <v>Spring 2004</v>
      </c>
      <c r="N284" s="1">
        <f>VLOOKUP(J284,Months!$A$1:$D$12,4)</f>
        <v>0.25</v>
      </c>
      <c r="O284" s="1">
        <f t="shared" si="44"/>
        <v>2004.25</v>
      </c>
      <c r="P284" s="1">
        <f t="shared" si="48"/>
        <v>0</v>
      </c>
      <c r="Q284" s="1">
        <f t="shared" si="49"/>
        <v>29</v>
      </c>
      <c r="R284" s="96">
        <v>24</v>
      </c>
      <c r="S284" s="95" t="s">
        <v>9</v>
      </c>
      <c r="T284" s="94"/>
      <c r="U284" s="95"/>
      <c r="V284" s="96">
        <v>73.175217370862725</v>
      </c>
      <c r="W284" s="1" t="str">
        <f t="shared" si="50"/>
        <v>Excellent</v>
      </c>
      <c r="X284" s="121">
        <f t="shared" si="45"/>
        <v>80</v>
      </c>
      <c r="Z284" s="121">
        <f t="shared" si="47"/>
        <v>76.587608685431363</v>
      </c>
    </row>
    <row r="285" spans="1:26" x14ac:dyDescent="0.2">
      <c r="A285" s="4">
        <v>32</v>
      </c>
      <c r="B285" s="3" t="s">
        <v>27</v>
      </c>
      <c r="C285" s="102"/>
      <c r="D285" s="102" t="s">
        <v>143</v>
      </c>
      <c r="E285" s="102"/>
      <c r="F285" s="3"/>
      <c r="G285" s="3"/>
      <c r="H285" s="7">
        <v>38129</v>
      </c>
      <c r="I285" s="1">
        <f t="shared" si="40"/>
        <v>2004</v>
      </c>
      <c r="J285" s="1">
        <f t="shared" si="41"/>
        <v>5</v>
      </c>
      <c r="K285" s="6">
        <f t="shared" si="42"/>
        <v>142</v>
      </c>
      <c r="L285" s="1" t="str">
        <f>VLOOKUP(J285,Months!$A$1:$C$12,3)</f>
        <v>Spring</v>
      </c>
      <c r="M285" s="1" t="str">
        <f t="shared" si="43"/>
        <v>Spring 2004</v>
      </c>
      <c r="N285" s="1">
        <f>VLOOKUP(J285,Months!$A$1:$D$12,4)</f>
        <v>0.25</v>
      </c>
      <c r="O285" s="1">
        <f t="shared" si="44"/>
        <v>2004.25</v>
      </c>
      <c r="P285" s="1">
        <f t="shared" si="48"/>
        <v>0</v>
      </c>
      <c r="Q285" s="1">
        <f t="shared" si="49"/>
        <v>29</v>
      </c>
      <c r="R285" s="96">
        <v>15</v>
      </c>
      <c r="S285" s="95" t="s">
        <v>3</v>
      </c>
      <c r="T285" s="94"/>
      <c r="U285" s="95"/>
      <c r="V285" s="96">
        <v>55.454019342987529</v>
      </c>
      <c r="W285" s="1" t="str">
        <f t="shared" si="50"/>
        <v>Stress</v>
      </c>
      <c r="X285" s="121">
        <f t="shared" si="45"/>
        <v>50</v>
      </c>
      <c r="Z285" s="121">
        <f t="shared" si="47"/>
        <v>52.727009671493761</v>
      </c>
    </row>
    <row r="286" spans="1:26" x14ac:dyDescent="0.2">
      <c r="A286" s="4">
        <v>36</v>
      </c>
      <c r="B286" s="3" t="s">
        <v>25</v>
      </c>
      <c r="C286" s="102"/>
      <c r="D286" s="102" t="s">
        <v>143</v>
      </c>
      <c r="E286" s="102"/>
      <c r="F286" s="3"/>
      <c r="G286" s="3"/>
      <c r="H286" s="7">
        <v>38131</v>
      </c>
      <c r="I286" s="1">
        <f t="shared" si="40"/>
        <v>2004</v>
      </c>
      <c r="J286" s="1">
        <f t="shared" si="41"/>
        <v>5</v>
      </c>
      <c r="K286" s="6">
        <f t="shared" si="42"/>
        <v>144</v>
      </c>
      <c r="L286" s="1" t="str">
        <f>VLOOKUP(J286,Months!$A$1:$C$12,3)</f>
        <v>Spring</v>
      </c>
      <c r="M286" s="1" t="str">
        <f t="shared" si="43"/>
        <v>Spring 2004</v>
      </c>
      <c r="N286" s="1">
        <f>VLOOKUP(J286,Months!$A$1:$D$12,4)</f>
        <v>0.25</v>
      </c>
      <c r="O286" s="1">
        <f t="shared" si="44"/>
        <v>2004.25</v>
      </c>
      <c r="P286" s="1">
        <f t="shared" si="48"/>
        <v>0</v>
      </c>
      <c r="Q286" s="1">
        <f t="shared" si="49"/>
        <v>29</v>
      </c>
      <c r="R286" s="96">
        <v>6</v>
      </c>
      <c r="S286" s="95" t="s">
        <v>5</v>
      </c>
      <c r="T286" s="94"/>
      <c r="U286" s="95"/>
      <c r="V286" s="96">
        <v>33.126557642343577</v>
      </c>
      <c r="W286" s="1" t="str">
        <f t="shared" si="50"/>
        <v>Severe Stress</v>
      </c>
      <c r="X286" s="121">
        <f t="shared" si="45"/>
        <v>20</v>
      </c>
      <c r="Z286" s="121">
        <f t="shared" si="47"/>
        <v>26.563278821171789</v>
      </c>
    </row>
    <row r="287" spans="1:26" x14ac:dyDescent="0.2">
      <c r="A287" s="4">
        <v>33</v>
      </c>
      <c r="B287" s="3" t="s">
        <v>26</v>
      </c>
      <c r="C287" s="102"/>
      <c r="D287" s="102" t="s">
        <v>143</v>
      </c>
      <c r="E287" s="102"/>
      <c r="F287" s="3"/>
      <c r="G287" s="3"/>
      <c r="H287" s="7">
        <v>38133</v>
      </c>
      <c r="I287" s="1">
        <f t="shared" si="40"/>
        <v>2004</v>
      </c>
      <c r="J287" s="1">
        <f t="shared" si="41"/>
        <v>5</v>
      </c>
      <c r="K287" s="6">
        <f t="shared" si="42"/>
        <v>146</v>
      </c>
      <c r="L287" s="1" t="str">
        <f>VLOOKUP(J287,Months!$A$1:$C$12,3)</f>
        <v>Spring</v>
      </c>
      <c r="M287" s="1" t="str">
        <f t="shared" si="43"/>
        <v>Spring 2004</v>
      </c>
      <c r="N287" s="1">
        <f>VLOOKUP(J287,Months!$A$1:$D$12,4)</f>
        <v>0.25</v>
      </c>
      <c r="O287" s="1">
        <f t="shared" si="44"/>
        <v>2004.25</v>
      </c>
      <c r="P287" s="1">
        <f t="shared" si="48"/>
        <v>0</v>
      </c>
      <c r="Q287" s="1">
        <f t="shared" si="49"/>
        <v>29</v>
      </c>
      <c r="R287" s="96">
        <v>21</v>
      </c>
      <c r="S287" s="95" t="s">
        <v>9</v>
      </c>
      <c r="T287" s="94"/>
      <c r="U287" s="95"/>
      <c r="V287" s="96">
        <v>57.36453397969138</v>
      </c>
      <c r="W287" s="1" t="str">
        <f t="shared" si="50"/>
        <v>Stress</v>
      </c>
      <c r="X287" s="121">
        <f t="shared" si="45"/>
        <v>70</v>
      </c>
      <c r="Z287" s="121">
        <f t="shared" si="47"/>
        <v>63.682266989845687</v>
      </c>
    </row>
    <row r="288" spans="1:26" x14ac:dyDescent="0.2">
      <c r="A288" s="4">
        <v>24</v>
      </c>
      <c r="B288" s="3" t="s">
        <v>18</v>
      </c>
      <c r="C288" s="102"/>
      <c r="D288" s="102" t="s">
        <v>143</v>
      </c>
      <c r="E288" s="102"/>
      <c r="F288" s="3"/>
      <c r="G288" s="3"/>
      <c r="H288" s="7">
        <v>38138</v>
      </c>
      <c r="I288" s="1">
        <f t="shared" si="40"/>
        <v>2004</v>
      </c>
      <c r="J288" s="1">
        <f t="shared" si="41"/>
        <v>5</v>
      </c>
      <c r="K288" s="6">
        <f t="shared" si="42"/>
        <v>151</v>
      </c>
      <c r="L288" s="1" t="str">
        <f>VLOOKUP(J288,Months!$A$1:$C$12,3)</f>
        <v>Spring</v>
      </c>
      <c r="M288" s="1" t="str">
        <f t="shared" si="43"/>
        <v>Spring 2004</v>
      </c>
      <c r="N288" s="1">
        <f>VLOOKUP(J288,Months!$A$1:$D$12,4)</f>
        <v>0.25</v>
      </c>
      <c r="O288" s="1">
        <f t="shared" si="44"/>
        <v>2004.25</v>
      </c>
      <c r="P288" s="1">
        <f t="shared" si="48"/>
        <v>0</v>
      </c>
      <c r="Q288" s="1">
        <f t="shared" si="49"/>
        <v>29</v>
      </c>
      <c r="R288" s="96">
        <v>12</v>
      </c>
      <c r="S288" s="95" t="s">
        <v>3</v>
      </c>
      <c r="T288" s="94"/>
      <c r="U288" s="95"/>
      <c r="V288" s="96">
        <v>45.846401818611923</v>
      </c>
      <c r="W288" s="1" t="str">
        <f t="shared" si="50"/>
        <v>Stress</v>
      </c>
      <c r="X288" s="121">
        <f t="shared" si="45"/>
        <v>40</v>
      </c>
      <c r="Z288" s="121">
        <f t="shared" si="47"/>
        <v>42.923200909305962</v>
      </c>
    </row>
    <row r="289" spans="1:26" x14ac:dyDescent="0.2">
      <c r="A289" s="4">
        <v>29</v>
      </c>
      <c r="B289" s="1" t="s">
        <v>93</v>
      </c>
      <c r="C289" s="102" t="s">
        <v>6</v>
      </c>
      <c r="D289" s="102" t="s">
        <v>143</v>
      </c>
      <c r="E289" s="102"/>
      <c r="F289" s="3"/>
      <c r="G289" s="3"/>
      <c r="H289" s="7">
        <v>38241</v>
      </c>
      <c r="I289" s="1">
        <f t="shared" si="40"/>
        <v>2004</v>
      </c>
      <c r="J289" s="1">
        <f t="shared" si="41"/>
        <v>9</v>
      </c>
      <c r="K289" s="6">
        <f t="shared" si="42"/>
        <v>254</v>
      </c>
      <c r="L289" s="1" t="str">
        <f>VLOOKUP(J289,Months!$A$1:$C$12,3)</f>
        <v>Fall</v>
      </c>
      <c r="M289" s="1" t="str">
        <f t="shared" si="43"/>
        <v>Fall 2004</v>
      </c>
      <c r="N289" s="1">
        <f>VLOOKUP(J289,Months!$A$1:$D$12,4)</f>
        <v>0.75</v>
      </c>
      <c r="O289" s="1">
        <f t="shared" si="44"/>
        <v>2004.75</v>
      </c>
      <c r="P289" s="1">
        <f t="shared" si="48"/>
        <v>1</v>
      </c>
      <c r="Q289" s="1">
        <f t="shared" si="49"/>
        <v>30</v>
      </c>
      <c r="R289" s="96">
        <v>9</v>
      </c>
      <c r="S289" s="95" t="s">
        <v>3</v>
      </c>
      <c r="T289" s="94"/>
      <c r="U289" s="95"/>
      <c r="V289" s="96">
        <v>37.07789128383623</v>
      </c>
      <c r="W289" s="1" t="str">
        <f t="shared" si="50"/>
        <v>Severe Stress</v>
      </c>
      <c r="X289" s="121">
        <f t="shared" si="45"/>
        <v>30</v>
      </c>
      <c r="Z289" s="121">
        <f t="shared" si="47"/>
        <v>33.538945641918119</v>
      </c>
    </row>
    <row r="290" spans="1:26" x14ac:dyDescent="0.2">
      <c r="A290" s="4">
        <v>36</v>
      </c>
      <c r="B290" s="3" t="s">
        <v>25</v>
      </c>
      <c r="C290" s="102"/>
      <c r="D290" s="102" t="s">
        <v>143</v>
      </c>
      <c r="E290" s="102"/>
      <c r="F290" s="3"/>
      <c r="G290" s="3"/>
      <c r="H290" s="7">
        <v>38254</v>
      </c>
      <c r="I290" s="1">
        <f t="shared" si="40"/>
        <v>2004</v>
      </c>
      <c r="J290" s="1">
        <f t="shared" si="41"/>
        <v>9</v>
      </c>
      <c r="K290" s="6">
        <f t="shared" si="42"/>
        <v>267</v>
      </c>
      <c r="L290" s="1" t="str">
        <f>VLOOKUP(J290,Months!$A$1:$C$12,3)</f>
        <v>Fall</v>
      </c>
      <c r="M290" s="1" t="str">
        <f t="shared" si="43"/>
        <v>Fall 2004</v>
      </c>
      <c r="N290" s="1">
        <f>VLOOKUP(J290,Months!$A$1:$D$12,4)</f>
        <v>0.75</v>
      </c>
      <c r="O290" s="1">
        <f t="shared" si="44"/>
        <v>2004.75</v>
      </c>
      <c r="P290" s="1">
        <f t="shared" si="48"/>
        <v>0</v>
      </c>
      <c r="Q290" s="1">
        <f t="shared" si="49"/>
        <v>30</v>
      </c>
      <c r="R290" s="96">
        <v>6</v>
      </c>
      <c r="S290" s="95" t="s">
        <v>5</v>
      </c>
      <c r="T290" s="94"/>
      <c r="U290" s="95"/>
      <c r="V290" s="96">
        <v>34.001162515919447</v>
      </c>
      <c r="W290" s="1" t="str">
        <f t="shared" si="50"/>
        <v>Severe Stress</v>
      </c>
      <c r="X290" s="121">
        <f t="shared" si="45"/>
        <v>20</v>
      </c>
      <c r="Z290" s="121">
        <f t="shared" si="47"/>
        <v>27.000581257959723</v>
      </c>
    </row>
    <row r="291" spans="1:26" x14ac:dyDescent="0.2">
      <c r="A291" s="4">
        <v>30</v>
      </c>
      <c r="B291" s="3" t="s">
        <v>11</v>
      </c>
      <c r="C291" s="102"/>
      <c r="D291" s="102" t="s">
        <v>143</v>
      </c>
      <c r="E291" s="102"/>
      <c r="F291" s="3"/>
      <c r="G291" s="3"/>
      <c r="H291" s="7">
        <v>38255</v>
      </c>
      <c r="I291" s="1">
        <f t="shared" si="40"/>
        <v>2004</v>
      </c>
      <c r="J291" s="1">
        <f t="shared" si="41"/>
        <v>9</v>
      </c>
      <c r="K291" s="6">
        <f t="shared" si="42"/>
        <v>268</v>
      </c>
      <c r="L291" s="1" t="str">
        <f>VLOOKUP(J291,Months!$A$1:$C$12,3)</f>
        <v>Fall</v>
      </c>
      <c r="M291" s="1" t="str">
        <f t="shared" si="43"/>
        <v>Fall 2004</v>
      </c>
      <c r="N291" s="1">
        <f>VLOOKUP(J291,Months!$A$1:$D$12,4)</f>
        <v>0.75</v>
      </c>
      <c r="O291" s="1">
        <f t="shared" si="44"/>
        <v>2004.75</v>
      </c>
      <c r="P291" s="1">
        <f t="shared" si="48"/>
        <v>0</v>
      </c>
      <c r="Q291" s="1">
        <f t="shared" si="49"/>
        <v>30</v>
      </c>
      <c r="R291" s="96">
        <v>21</v>
      </c>
      <c r="S291" s="95" t="s">
        <v>9</v>
      </c>
      <c r="T291" s="94"/>
      <c r="U291" s="95"/>
      <c r="V291" s="96">
        <v>72.347025260555313</v>
      </c>
      <c r="W291" s="1" t="str">
        <f t="shared" si="50"/>
        <v>Excellent</v>
      </c>
      <c r="X291" s="121">
        <f t="shared" si="45"/>
        <v>70</v>
      </c>
      <c r="Z291" s="121">
        <f t="shared" si="47"/>
        <v>71.173512630277656</v>
      </c>
    </row>
    <row r="292" spans="1:26" x14ac:dyDescent="0.2">
      <c r="A292" s="4">
        <v>33</v>
      </c>
      <c r="B292" s="3" t="s">
        <v>26</v>
      </c>
      <c r="C292" s="102"/>
      <c r="D292" s="102" t="s">
        <v>143</v>
      </c>
      <c r="E292" s="102"/>
      <c r="F292" s="3"/>
      <c r="G292" s="3"/>
      <c r="H292" s="7">
        <v>38257</v>
      </c>
      <c r="I292" s="1">
        <f t="shared" si="40"/>
        <v>2004</v>
      </c>
      <c r="J292" s="1">
        <f t="shared" si="41"/>
        <v>9</v>
      </c>
      <c r="K292" s="6">
        <f t="shared" si="42"/>
        <v>270</v>
      </c>
      <c r="L292" s="1" t="str">
        <f>VLOOKUP(J292,Months!$A$1:$C$12,3)</f>
        <v>Fall</v>
      </c>
      <c r="M292" s="1" t="str">
        <f t="shared" si="43"/>
        <v>Fall 2004</v>
      </c>
      <c r="N292" s="1">
        <f>VLOOKUP(J292,Months!$A$1:$D$12,4)</f>
        <v>0.75</v>
      </c>
      <c r="O292" s="1">
        <f t="shared" si="44"/>
        <v>2004.75</v>
      </c>
      <c r="P292" s="1">
        <f t="shared" si="48"/>
        <v>0</v>
      </c>
      <c r="Q292" s="1">
        <f t="shared" si="49"/>
        <v>30</v>
      </c>
      <c r="R292" s="96">
        <v>18</v>
      </c>
      <c r="S292" s="95" t="s">
        <v>9</v>
      </c>
      <c r="T292" s="94"/>
      <c r="U292" s="95"/>
      <c r="V292" s="96">
        <v>73.225115243745208</v>
      </c>
      <c r="W292" s="1" t="str">
        <f t="shared" si="50"/>
        <v>Excellent</v>
      </c>
      <c r="X292" s="121">
        <f t="shared" si="45"/>
        <v>60</v>
      </c>
      <c r="Z292" s="121">
        <f t="shared" si="47"/>
        <v>66.612557621872611</v>
      </c>
    </row>
    <row r="293" spans="1:26" x14ac:dyDescent="0.2">
      <c r="A293" s="4">
        <v>24</v>
      </c>
      <c r="B293" s="3" t="s">
        <v>18</v>
      </c>
      <c r="C293" s="102"/>
      <c r="D293" s="102" t="s">
        <v>143</v>
      </c>
      <c r="E293" s="102"/>
      <c r="F293" s="3"/>
      <c r="G293" s="3"/>
      <c r="H293" s="7">
        <v>38262</v>
      </c>
      <c r="I293" s="1">
        <f t="shared" si="40"/>
        <v>2004</v>
      </c>
      <c r="J293" s="1">
        <f t="shared" si="41"/>
        <v>10</v>
      </c>
      <c r="K293" s="6">
        <f t="shared" si="42"/>
        <v>275</v>
      </c>
      <c r="L293" s="1" t="str">
        <f>VLOOKUP(J293,Months!$A$1:$C$12,3)</f>
        <v>Fall</v>
      </c>
      <c r="M293" s="1" t="str">
        <f t="shared" si="43"/>
        <v>Fall 2004</v>
      </c>
      <c r="N293" s="1">
        <f>VLOOKUP(J293,Months!$A$1:$D$12,4)</f>
        <v>0.75</v>
      </c>
      <c r="O293" s="1">
        <f t="shared" si="44"/>
        <v>2004.75</v>
      </c>
      <c r="P293" s="1">
        <f t="shared" si="48"/>
        <v>0</v>
      </c>
      <c r="Q293" s="1">
        <f t="shared" si="49"/>
        <v>30</v>
      </c>
      <c r="R293" s="96">
        <v>12</v>
      </c>
      <c r="S293" s="95" t="s">
        <v>3</v>
      </c>
      <c r="T293" s="94"/>
      <c r="U293" s="95"/>
      <c r="V293" s="96">
        <v>61.184572427636915</v>
      </c>
      <c r="W293" s="1" t="str">
        <f t="shared" si="50"/>
        <v>Good</v>
      </c>
      <c r="X293" s="121">
        <f t="shared" si="45"/>
        <v>40</v>
      </c>
      <c r="Z293" s="121">
        <f t="shared" si="47"/>
        <v>50.592286213818454</v>
      </c>
    </row>
    <row r="294" spans="1:26" x14ac:dyDescent="0.2">
      <c r="A294" s="4">
        <v>32</v>
      </c>
      <c r="B294" s="3" t="s">
        <v>27</v>
      </c>
      <c r="C294" s="102"/>
      <c r="D294" s="102" t="s">
        <v>143</v>
      </c>
      <c r="E294" s="102"/>
      <c r="F294" s="3"/>
      <c r="G294" s="3"/>
      <c r="H294" s="7">
        <v>38263</v>
      </c>
      <c r="I294" s="1">
        <f t="shared" si="40"/>
        <v>2004</v>
      </c>
      <c r="J294" s="1">
        <f t="shared" si="41"/>
        <v>10</v>
      </c>
      <c r="K294" s="6">
        <f t="shared" si="42"/>
        <v>276</v>
      </c>
      <c r="L294" s="1" t="str">
        <f>VLOOKUP(J294,Months!$A$1:$C$12,3)</f>
        <v>Fall</v>
      </c>
      <c r="M294" s="1" t="str">
        <f t="shared" si="43"/>
        <v>Fall 2004</v>
      </c>
      <c r="N294" s="1">
        <f>VLOOKUP(J294,Months!$A$1:$D$12,4)</f>
        <v>0.75</v>
      </c>
      <c r="O294" s="1">
        <f t="shared" si="44"/>
        <v>2004.75</v>
      </c>
      <c r="P294" s="1">
        <f t="shared" si="48"/>
        <v>0</v>
      </c>
      <c r="Q294" s="1">
        <f t="shared" si="49"/>
        <v>30</v>
      </c>
      <c r="R294" s="96">
        <v>15</v>
      </c>
      <c r="S294" s="95" t="s">
        <v>3</v>
      </c>
      <c r="T294" s="94"/>
      <c r="U294" s="95"/>
      <c r="V294" s="96">
        <v>54.606502740520483</v>
      </c>
      <c r="W294" s="1" t="str">
        <f t="shared" si="50"/>
        <v>Stress</v>
      </c>
      <c r="X294" s="121">
        <f t="shared" si="45"/>
        <v>50</v>
      </c>
      <c r="Z294" s="121">
        <f t="shared" si="47"/>
        <v>52.303251370260242</v>
      </c>
    </row>
    <row r="295" spans="1:26" x14ac:dyDescent="0.2">
      <c r="A295" s="4">
        <v>17</v>
      </c>
      <c r="B295" s="3" t="s">
        <v>8</v>
      </c>
      <c r="C295" s="102"/>
      <c r="D295" s="102" t="s">
        <v>143</v>
      </c>
      <c r="E295" s="102"/>
      <c r="F295" s="3"/>
      <c r="G295" s="3"/>
      <c r="H295" s="7">
        <v>38264</v>
      </c>
      <c r="I295" s="1">
        <f t="shared" si="40"/>
        <v>2004</v>
      </c>
      <c r="J295" s="1">
        <f t="shared" si="41"/>
        <v>10</v>
      </c>
      <c r="K295" s="6">
        <f t="shared" si="42"/>
        <v>277</v>
      </c>
      <c r="L295" s="1" t="str">
        <f>VLOOKUP(J295,Months!$A$1:$C$12,3)</f>
        <v>Fall</v>
      </c>
      <c r="M295" s="1" t="str">
        <f t="shared" si="43"/>
        <v>Fall 2004</v>
      </c>
      <c r="N295" s="1">
        <f>VLOOKUP(J295,Months!$A$1:$D$12,4)</f>
        <v>0.75</v>
      </c>
      <c r="O295" s="1">
        <f t="shared" si="44"/>
        <v>2004.75</v>
      </c>
      <c r="P295" s="1">
        <f t="shared" si="48"/>
        <v>0</v>
      </c>
      <c r="Q295" s="1">
        <f t="shared" si="49"/>
        <v>30</v>
      </c>
      <c r="R295" s="96">
        <v>21</v>
      </c>
      <c r="S295" s="95" t="s">
        <v>9</v>
      </c>
      <c r="T295" s="94"/>
      <c r="U295" s="95"/>
      <c r="V295" s="96">
        <v>68.429725233485314</v>
      </c>
      <c r="W295" s="1" t="str">
        <f t="shared" si="50"/>
        <v>Good</v>
      </c>
      <c r="X295" s="121">
        <f t="shared" si="45"/>
        <v>70</v>
      </c>
      <c r="Z295" s="121">
        <f t="shared" si="47"/>
        <v>69.214862616742664</v>
      </c>
    </row>
    <row r="296" spans="1:26" x14ac:dyDescent="0.2">
      <c r="A296" s="4">
        <v>19</v>
      </c>
      <c r="B296" s="3" t="s">
        <v>13</v>
      </c>
      <c r="C296" s="102"/>
      <c r="D296" s="102" t="s">
        <v>143</v>
      </c>
      <c r="E296" s="102"/>
      <c r="F296" s="3"/>
      <c r="G296" s="3"/>
      <c r="H296" s="7">
        <v>38266</v>
      </c>
      <c r="I296" s="1">
        <f t="shared" si="40"/>
        <v>2004</v>
      </c>
      <c r="J296" s="1">
        <f t="shared" si="41"/>
        <v>10</v>
      </c>
      <c r="K296" s="6">
        <f t="shared" si="42"/>
        <v>279</v>
      </c>
      <c r="L296" s="1" t="str">
        <f>VLOOKUP(J296,Months!$A$1:$C$12,3)</f>
        <v>Fall</v>
      </c>
      <c r="M296" s="1" t="str">
        <f t="shared" si="43"/>
        <v>Fall 2004</v>
      </c>
      <c r="N296" s="1">
        <f>VLOOKUP(J296,Months!$A$1:$D$12,4)</f>
        <v>0.75</v>
      </c>
      <c r="O296" s="1">
        <f t="shared" si="44"/>
        <v>2004.75</v>
      </c>
      <c r="P296" s="1">
        <f t="shared" si="48"/>
        <v>0</v>
      </c>
      <c r="Q296" s="1">
        <f t="shared" si="49"/>
        <v>30</v>
      </c>
      <c r="R296" s="96">
        <v>15</v>
      </c>
      <c r="S296" s="95" t="s">
        <v>3</v>
      </c>
      <c r="T296" s="94"/>
      <c r="U296" s="95"/>
      <c r="V296" s="96">
        <v>46.180784661747737</v>
      </c>
      <c r="W296" s="1" t="str">
        <f t="shared" si="50"/>
        <v>Stress</v>
      </c>
      <c r="X296" s="121">
        <f t="shared" si="45"/>
        <v>50</v>
      </c>
      <c r="Z296" s="121">
        <f t="shared" si="47"/>
        <v>48.090392330873868</v>
      </c>
    </row>
    <row r="297" spans="1:26" x14ac:dyDescent="0.2">
      <c r="A297" s="4">
        <v>21</v>
      </c>
      <c r="B297" s="3" t="s">
        <v>17</v>
      </c>
      <c r="C297" s="102"/>
      <c r="D297" s="102" t="s">
        <v>143</v>
      </c>
      <c r="E297" s="102"/>
      <c r="F297" s="3"/>
      <c r="G297" s="3"/>
      <c r="H297" s="7">
        <v>38266</v>
      </c>
      <c r="I297" s="1">
        <f t="shared" si="40"/>
        <v>2004</v>
      </c>
      <c r="J297" s="1">
        <f t="shared" si="41"/>
        <v>10</v>
      </c>
      <c r="K297" s="6">
        <f t="shared" si="42"/>
        <v>279</v>
      </c>
      <c r="L297" s="1" t="str">
        <f>VLOOKUP(J297,Months!$A$1:$C$12,3)</f>
        <v>Fall</v>
      </c>
      <c r="M297" s="1" t="str">
        <f t="shared" si="43"/>
        <v>Fall 2004</v>
      </c>
      <c r="N297" s="1">
        <f>VLOOKUP(J297,Months!$A$1:$D$12,4)</f>
        <v>0.75</v>
      </c>
      <c r="O297" s="1">
        <f t="shared" si="44"/>
        <v>2004.75</v>
      </c>
      <c r="P297" s="1">
        <f t="shared" si="48"/>
        <v>0</v>
      </c>
      <c r="Q297" s="1">
        <f t="shared" si="49"/>
        <v>30</v>
      </c>
      <c r="R297" s="96">
        <v>18</v>
      </c>
      <c r="S297" s="95" t="s">
        <v>9</v>
      </c>
      <c r="T297" s="94"/>
      <c r="U297" s="95"/>
      <c r="V297" s="96">
        <v>58.164804983854992</v>
      </c>
      <c r="W297" s="1" t="str">
        <f t="shared" si="50"/>
        <v>Stress</v>
      </c>
      <c r="X297" s="121">
        <f t="shared" si="45"/>
        <v>60</v>
      </c>
      <c r="Z297" s="121">
        <f t="shared" si="47"/>
        <v>59.082402491927496</v>
      </c>
    </row>
    <row r="298" spans="1:26" x14ac:dyDescent="0.2">
      <c r="A298" s="4">
        <v>12</v>
      </c>
      <c r="B298" s="3" t="s">
        <v>16</v>
      </c>
      <c r="C298" s="102"/>
      <c r="D298" s="102" t="s">
        <v>143</v>
      </c>
      <c r="E298" s="102"/>
      <c r="F298" s="3"/>
      <c r="G298" s="3"/>
      <c r="H298" s="7">
        <v>38266</v>
      </c>
      <c r="I298" s="1">
        <f t="shared" si="40"/>
        <v>2004</v>
      </c>
      <c r="J298" s="1">
        <f t="shared" si="41"/>
        <v>10</v>
      </c>
      <c r="K298" s="6">
        <f t="shared" si="42"/>
        <v>279</v>
      </c>
      <c r="L298" s="1" t="str">
        <f>VLOOKUP(J298,Months!$A$1:$C$12,3)</f>
        <v>Fall</v>
      </c>
      <c r="M298" s="1" t="str">
        <f t="shared" si="43"/>
        <v>Fall 2004</v>
      </c>
      <c r="N298" s="1">
        <f>VLOOKUP(J298,Months!$A$1:$D$12,4)</f>
        <v>0.75</v>
      </c>
      <c r="O298" s="1">
        <f t="shared" si="44"/>
        <v>2004.75</v>
      </c>
      <c r="P298" s="1">
        <f t="shared" si="48"/>
        <v>0</v>
      </c>
      <c r="Q298" s="1">
        <f t="shared" si="49"/>
        <v>30</v>
      </c>
      <c r="R298" s="96">
        <v>21</v>
      </c>
      <c r="S298" s="95" t="s">
        <v>9</v>
      </c>
      <c r="T298" s="94"/>
      <c r="U298" s="95"/>
      <c r="V298" s="96">
        <v>71.36446632374853</v>
      </c>
      <c r="W298" s="1" t="str">
        <f t="shared" si="50"/>
        <v>Good</v>
      </c>
      <c r="X298" s="121">
        <f t="shared" si="45"/>
        <v>70</v>
      </c>
      <c r="Z298" s="121">
        <f t="shared" si="47"/>
        <v>70.682233161874265</v>
      </c>
    </row>
    <row r="299" spans="1:26" x14ac:dyDescent="0.2">
      <c r="A299" s="4">
        <v>1</v>
      </c>
      <c r="B299" s="1" t="s">
        <v>59</v>
      </c>
      <c r="C299" s="102" t="s">
        <v>7</v>
      </c>
      <c r="D299" s="102" t="s">
        <v>143</v>
      </c>
      <c r="E299" s="4">
        <v>3</v>
      </c>
      <c r="F299" s="3"/>
      <c r="G299" s="3"/>
      <c r="H299" s="7">
        <v>38270</v>
      </c>
      <c r="I299" s="1">
        <f t="shared" si="40"/>
        <v>2004</v>
      </c>
      <c r="J299" s="1">
        <f t="shared" si="41"/>
        <v>10</v>
      </c>
      <c r="K299" s="6">
        <f t="shared" si="42"/>
        <v>283</v>
      </c>
      <c r="L299" s="1" t="str">
        <f>VLOOKUP(J299,Months!$A$1:$C$12,3)</f>
        <v>Fall</v>
      </c>
      <c r="M299" s="1" t="str">
        <f t="shared" si="43"/>
        <v>Fall 2004</v>
      </c>
      <c r="N299" s="1">
        <f>VLOOKUP(J299,Months!$A$1:$D$12,4)</f>
        <v>0.75</v>
      </c>
      <c r="O299" s="1">
        <f t="shared" si="44"/>
        <v>2004.75</v>
      </c>
      <c r="P299" s="1">
        <f t="shared" si="48"/>
        <v>0</v>
      </c>
      <c r="Q299" s="1">
        <f t="shared" si="49"/>
        <v>30</v>
      </c>
      <c r="R299" s="96">
        <v>12</v>
      </c>
      <c r="S299" s="95" t="s">
        <v>3</v>
      </c>
      <c r="T299" s="94"/>
      <c r="U299" s="95"/>
      <c r="V299" s="96">
        <v>56.580840712919908</v>
      </c>
      <c r="W299" s="1" t="str">
        <f t="shared" si="50"/>
        <v>Stress</v>
      </c>
      <c r="X299" s="121">
        <f t="shared" si="45"/>
        <v>40</v>
      </c>
      <c r="Z299" s="121">
        <f t="shared" si="47"/>
        <v>48.290420356459954</v>
      </c>
    </row>
    <row r="300" spans="1:26" x14ac:dyDescent="0.2">
      <c r="A300" s="4">
        <v>8</v>
      </c>
      <c r="B300" s="3" t="s">
        <v>21</v>
      </c>
      <c r="C300" s="102"/>
      <c r="D300" s="102" t="s">
        <v>143</v>
      </c>
      <c r="E300" s="4">
        <v>4</v>
      </c>
      <c r="F300" s="3"/>
      <c r="G300" s="3"/>
      <c r="H300" s="7">
        <v>38270</v>
      </c>
      <c r="I300" s="1">
        <f t="shared" si="40"/>
        <v>2004</v>
      </c>
      <c r="J300" s="1">
        <f t="shared" si="41"/>
        <v>10</v>
      </c>
      <c r="K300" s="6">
        <f t="shared" si="42"/>
        <v>283</v>
      </c>
      <c r="L300" s="1" t="str">
        <f>VLOOKUP(J300,Months!$A$1:$C$12,3)</f>
        <v>Fall</v>
      </c>
      <c r="M300" s="1" t="str">
        <f t="shared" si="43"/>
        <v>Fall 2004</v>
      </c>
      <c r="N300" s="1">
        <f>VLOOKUP(J300,Months!$A$1:$D$12,4)</f>
        <v>0.75</v>
      </c>
      <c r="O300" s="1">
        <f t="shared" si="44"/>
        <v>2004.75</v>
      </c>
      <c r="P300" s="1">
        <f t="shared" si="48"/>
        <v>0</v>
      </c>
      <c r="Q300" s="1">
        <f t="shared" si="49"/>
        <v>30</v>
      </c>
      <c r="R300" s="96">
        <v>15</v>
      </c>
      <c r="S300" s="95" t="s">
        <v>3</v>
      </c>
      <c r="T300" s="94"/>
      <c r="U300" s="95"/>
      <c r="V300" s="96">
        <v>58.922364021019227</v>
      </c>
      <c r="W300" s="1" t="str">
        <f t="shared" si="50"/>
        <v>Stress</v>
      </c>
      <c r="X300" s="121">
        <f t="shared" si="45"/>
        <v>50</v>
      </c>
      <c r="Z300" s="121">
        <f t="shared" si="47"/>
        <v>54.461182010509617</v>
      </c>
    </row>
    <row r="301" spans="1:26" x14ac:dyDescent="0.2">
      <c r="A301" s="4">
        <v>3</v>
      </c>
      <c r="B301" s="3" t="s">
        <v>15</v>
      </c>
      <c r="C301" s="102"/>
      <c r="D301" s="102" t="s">
        <v>143</v>
      </c>
      <c r="E301" s="4">
        <v>11</v>
      </c>
      <c r="F301" s="3"/>
      <c r="G301" s="3"/>
      <c r="H301" s="7">
        <v>38271</v>
      </c>
      <c r="I301" s="1">
        <f t="shared" si="40"/>
        <v>2004</v>
      </c>
      <c r="J301" s="1">
        <f t="shared" si="41"/>
        <v>10</v>
      </c>
      <c r="K301" s="6">
        <f t="shared" si="42"/>
        <v>284</v>
      </c>
      <c r="L301" s="1" t="str">
        <f>VLOOKUP(J301,Months!$A$1:$C$12,3)</f>
        <v>Fall</v>
      </c>
      <c r="M301" s="1" t="str">
        <f t="shared" si="43"/>
        <v>Fall 2004</v>
      </c>
      <c r="N301" s="1">
        <f>VLOOKUP(J301,Months!$A$1:$D$12,4)</f>
        <v>0.75</v>
      </c>
      <c r="O301" s="1">
        <f t="shared" si="44"/>
        <v>2004.75</v>
      </c>
      <c r="P301" s="1">
        <f t="shared" si="48"/>
        <v>0</v>
      </c>
      <c r="Q301" s="1">
        <f t="shared" si="49"/>
        <v>30</v>
      </c>
      <c r="R301" s="96">
        <v>9</v>
      </c>
      <c r="S301" s="95" t="s">
        <v>3</v>
      </c>
      <c r="T301" s="94"/>
      <c r="U301" s="95"/>
      <c r="V301" s="96">
        <v>42.826570312702387</v>
      </c>
      <c r="W301" s="1" t="str">
        <f t="shared" si="50"/>
        <v>Stress</v>
      </c>
      <c r="X301" s="121">
        <f t="shared" si="45"/>
        <v>30</v>
      </c>
      <c r="Z301" s="121">
        <f t="shared" si="47"/>
        <v>36.413285156351193</v>
      </c>
    </row>
    <row r="302" spans="1:26" x14ac:dyDescent="0.2">
      <c r="A302" s="4">
        <v>6</v>
      </c>
      <c r="B302" s="3" t="s">
        <v>20</v>
      </c>
      <c r="C302" s="102"/>
      <c r="D302" s="102" t="s">
        <v>143</v>
      </c>
      <c r="E302" s="102"/>
      <c r="F302" s="3"/>
      <c r="G302" s="3"/>
      <c r="H302" s="7">
        <v>38271</v>
      </c>
      <c r="I302" s="1">
        <f t="shared" si="40"/>
        <v>2004</v>
      </c>
      <c r="J302" s="1">
        <f t="shared" si="41"/>
        <v>10</v>
      </c>
      <c r="K302" s="6">
        <f t="shared" si="42"/>
        <v>284</v>
      </c>
      <c r="L302" s="1" t="str">
        <f>VLOOKUP(J302,Months!$A$1:$C$12,3)</f>
        <v>Fall</v>
      </c>
      <c r="M302" s="1" t="str">
        <f t="shared" si="43"/>
        <v>Fall 2004</v>
      </c>
      <c r="N302" s="1">
        <f>VLOOKUP(J302,Months!$A$1:$D$12,4)</f>
        <v>0.75</v>
      </c>
      <c r="O302" s="1">
        <f t="shared" si="44"/>
        <v>2004.75</v>
      </c>
      <c r="P302" s="1">
        <f t="shared" si="48"/>
        <v>0</v>
      </c>
      <c r="Q302" s="1">
        <f t="shared" si="49"/>
        <v>30</v>
      </c>
      <c r="R302" s="96">
        <v>12</v>
      </c>
      <c r="S302" s="95" t="s">
        <v>3</v>
      </c>
      <c r="T302" s="94"/>
      <c r="U302" s="95"/>
      <c r="V302" s="96">
        <v>52.960915728951683</v>
      </c>
      <c r="W302" s="1" t="str">
        <f t="shared" si="50"/>
        <v>Stress</v>
      </c>
      <c r="X302" s="121">
        <f t="shared" si="45"/>
        <v>40</v>
      </c>
      <c r="Z302" s="121">
        <f t="shared" si="47"/>
        <v>46.480457864475838</v>
      </c>
    </row>
    <row r="303" spans="1:26" x14ac:dyDescent="0.2">
      <c r="A303" s="4">
        <v>34</v>
      </c>
      <c r="B303" s="3" t="s">
        <v>19</v>
      </c>
      <c r="C303" s="102"/>
      <c r="D303" s="102" t="s">
        <v>143</v>
      </c>
      <c r="E303" s="102"/>
      <c r="F303" s="3"/>
      <c r="G303" s="3"/>
      <c r="H303" s="7">
        <v>38274</v>
      </c>
      <c r="I303" s="1">
        <f t="shared" si="40"/>
        <v>2004</v>
      </c>
      <c r="J303" s="1">
        <f t="shared" si="41"/>
        <v>10</v>
      </c>
      <c r="K303" s="6">
        <f t="shared" si="42"/>
        <v>287</v>
      </c>
      <c r="L303" s="1" t="str">
        <f>VLOOKUP(J303,Months!$A$1:$C$12,3)</f>
        <v>Fall</v>
      </c>
      <c r="M303" s="1" t="str">
        <f t="shared" si="43"/>
        <v>Fall 2004</v>
      </c>
      <c r="N303" s="1">
        <f>VLOOKUP(J303,Months!$A$1:$D$12,4)</f>
        <v>0.75</v>
      </c>
      <c r="O303" s="1">
        <f t="shared" si="44"/>
        <v>2004.75</v>
      </c>
      <c r="P303" s="1">
        <f t="shared" si="48"/>
        <v>0</v>
      </c>
      <c r="Q303" s="1">
        <f t="shared" si="49"/>
        <v>30</v>
      </c>
      <c r="R303" s="96">
        <v>15</v>
      </c>
      <c r="S303" s="95" t="s">
        <v>3</v>
      </c>
      <c r="T303" s="94"/>
      <c r="U303" s="95"/>
      <c r="V303" s="96">
        <v>68.313475962035895</v>
      </c>
      <c r="W303" s="1" t="str">
        <f t="shared" si="50"/>
        <v>Good</v>
      </c>
      <c r="X303" s="121">
        <f t="shared" si="45"/>
        <v>50</v>
      </c>
      <c r="Z303" s="121">
        <f t="shared" si="47"/>
        <v>59.156737981017947</v>
      </c>
    </row>
    <row r="304" spans="1:26" x14ac:dyDescent="0.2">
      <c r="A304" s="4">
        <v>2</v>
      </c>
      <c r="B304" s="3" t="s">
        <v>14</v>
      </c>
      <c r="C304" s="102"/>
      <c r="D304" s="102" t="s">
        <v>143</v>
      </c>
      <c r="E304" s="102"/>
      <c r="F304" s="3"/>
      <c r="G304" s="3"/>
      <c r="H304" s="7">
        <v>38278</v>
      </c>
      <c r="I304" s="1">
        <f t="shared" si="40"/>
        <v>2004</v>
      </c>
      <c r="J304" s="1">
        <f t="shared" si="41"/>
        <v>10</v>
      </c>
      <c r="K304" s="6">
        <f t="shared" si="42"/>
        <v>291</v>
      </c>
      <c r="L304" s="1" t="str">
        <f>VLOOKUP(J304,Months!$A$1:$C$12,3)</f>
        <v>Fall</v>
      </c>
      <c r="M304" s="1" t="str">
        <f t="shared" si="43"/>
        <v>Fall 2004</v>
      </c>
      <c r="N304" s="1">
        <f>VLOOKUP(J304,Months!$A$1:$D$12,4)</f>
        <v>0.75</v>
      </c>
      <c r="O304" s="1">
        <f t="shared" si="44"/>
        <v>2004.75</v>
      </c>
      <c r="P304" s="1">
        <f t="shared" si="48"/>
        <v>0</v>
      </c>
      <c r="Q304" s="1">
        <f t="shared" si="49"/>
        <v>30</v>
      </c>
      <c r="R304" s="96">
        <v>12</v>
      </c>
      <c r="S304" s="95" t="s">
        <v>3</v>
      </c>
      <c r="T304" s="94"/>
      <c r="U304" s="95"/>
      <c r="V304" s="96">
        <v>53.134924919160284</v>
      </c>
      <c r="W304" s="1" t="str">
        <f t="shared" si="50"/>
        <v>Stress</v>
      </c>
      <c r="X304" s="121">
        <f t="shared" si="45"/>
        <v>40</v>
      </c>
      <c r="Z304" s="121">
        <f t="shared" si="47"/>
        <v>46.567462459580142</v>
      </c>
    </row>
    <row r="305" spans="1:26" x14ac:dyDescent="0.2">
      <c r="A305" s="4">
        <v>25</v>
      </c>
      <c r="B305" s="3" t="s">
        <v>24</v>
      </c>
      <c r="C305" s="102"/>
      <c r="D305" s="102" t="s">
        <v>143</v>
      </c>
      <c r="E305" s="102"/>
      <c r="F305" s="3"/>
      <c r="G305" s="3"/>
      <c r="H305" s="7">
        <v>38278</v>
      </c>
      <c r="I305" s="1">
        <f t="shared" si="40"/>
        <v>2004</v>
      </c>
      <c r="J305" s="1">
        <f t="shared" si="41"/>
        <v>10</v>
      </c>
      <c r="K305" s="6">
        <f t="shared" si="42"/>
        <v>291</v>
      </c>
      <c r="L305" s="1" t="str">
        <f>VLOOKUP(J305,Months!$A$1:$C$12,3)</f>
        <v>Fall</v>
      </c>
      <c r="M305" s="1" t="str">
        <f t="shared" si="43"/>
        <v>Fall 2004</v>
      </c>
      <c r="N305" s="1">
        <f>VLOOKUP(J305,Months!$A$1:$D$12,4)</f>
        <v>0.75</v>
      </c>
      <c r="O305" s="1">
        <f t="shared" si="44"/>
        <v>2004.75</v>
      </c>
      <c r="P305" s="1">
        <f t="shared" si="48"/>
        <v>0</v>
      </c>
      <c r="Q305" s="1">
        <f t="shared" si="49"/>
        <v>30</v>
      </c>
      <c r="R305" s="96">
        <v>18</v>
      </c>
      <c r="S305" s="95" t="s">
        <v>9</v>
      </c>
      <c r="T305" s="94"/>
      <c r="U305" s="95"/>
      <c r="V305" s="96">
        <v>58.298102674929645</v>
      </c>
      <c r="W305" s="1" t="str">
        <f t="shared" si="50"/>
        <v>Stress</v>
      </c>
      <c r="X305" s="121">
        <f t="shared" si="45"/>
        <v>60</v>
      </c>
      <c r="Z305" s="121">
        <f t="shared" si="47"/>
        <v>59.149051337464826</v>
      </c>
    </row>
    <row r="306" spans="1:26" x14ac:dyDescent="0.2">
      <c r="A306" s="4">
        <v>5</v>
      </c>
      <c r="B306" s="3" t="s">
        <v>28</v>
      </c>
      <c r="C306" s="102"/>
      <c r="D306" s="102" t="s">
        <v>143</v>
      </c>
      <c r="E306" s="102"/>
      <c r="F306" s="3"/>
      <c r="G306" s="3"/>
      <c r="H306" s="7">
        <v>38278</v>
      </c>
      <c r="I306" s="1">
        <f t="shared" si="40"/>
        <v>2004</v>
      </c>
      <c r="J306" s="1">
        <f t="shared" si="41"/>
        <v>10</v>
      </c>
      <c r="K306" s="6">
        <f t="shared" si="42"/>
        <v>291</v>
      </c>
      <c r="L306" s="1" t="str">
        <f>VLOOKUP(J306,Months!$A$1:$C$12,3)</f>
        <v>Fall</v>
      </c>
      <c r="M306" s="1" t="str">
        <f t="shared" si="43"/>
        <v>Fall 2004</v>
      </c>
      <c r="N306" s="1">
        <f>VLOOKUP(J306,Months!$A$1:$D$12,4)</f>
        <v>0.75</v>
      </c>
      <c r="O306" s="1">
        <f t="shared" si="44"/>
        <v>2004.75</v>
      </c>
      <c r="P306" s="1">
        <f t="shared" si="48"/>
        <v>0</v>
      </c>
      <c r="Q306" s="1">
        <f t="shared" si="49"/>
        <v>30</v>
      </c>
      <c r="R306" s="96">
        <v>18</v>
      </c>
      <c r="S306" s="95" t="s">
        <v>9</v>
      </c>
      <c r="T306" s="94"/>
      <c r="U306" s="95"/>
      <c r="V306" s="96">
        <v>63.227601154433323</v>
      </c>
      <c r="W306" s="1" t="str">
        <f t="shared" si="50"/>
        <v>Good</v>
      </c>
      <c r="X306" s="121">
        <f t="shared" si="45"/>
        <v>60</v>
      </c>
      <c r="Z306" s="121">
        <f t="shared" si="47"/>
        <v>61.613800577216665</v>
      </c>
    </row>
    <row r="307" spans="1:26" x14ac:dyDescent="0.2">
      <c r="A307" s="4">
        <v>27</v>
      </c>
      <c r="B307" s="3" t="s">
        <v>2</v>
      </c>
      <c r="C307" s="102"/>
      <c r="D307" s="102" t="s">
        <v>143</v>
      </c>
      <c r="E307" s="4">
        <v>13</v>
      </c>
      <c r="F307" s="3"/>
      <c r="G307" s="3"/>
      <c r="H307" s="7">
        <v>38298</v>
      </c>
      <c r="I307" s="1">
        <f t="shared" si="40"/>
        <v>2004</v>
      </c>
      <c r="J307" s="1">
        <f t="shared" si="41"/>
        <v>11</v>
      </c>
      <c r="K307" s="6">
        <f t="shared" si="42"/>
        <v>311</v>
      </c>
      <c r="L307" s="1" t="str">
        <f>VLOOKUP(J307,Months!$A$1:$C$12,3)</f>
        <v>Fall</v>
      </c>
      <c r="M307" s="1" t="str">
        <f t="shared" si="43"/>
        <v>Fall 2004</v>
      </c>
      <c r="N307" s="1">
        <f>VLOOKUP(J307,Months!$A$1:$D$12,4)</f>
        <v>0.75</v>
      </c>
      <c r="O307" s="1">
        <f t="shared" si="44"/>
        <v>2004.75</v>
      </c>
      <c r="P307" s="1">
        <f t="shared" si="48"/>
        <v>0</v>
      </c>
      <c r="Q307" s="1">
        <f t="shared" si="49"/>
        <v>30</v>
      </c>
      <c r="R307" s="96">
        <v>6</v>
      </c>
      <c r="S307" s="95" t="s">
        <v>5</v>
      </c>
      <c r="T307" s="94"/>
      <c r="U307" s="95"/>
      <c r="V307" s="96">
        <v>30.90030614773643</v>
      </c>
      <c r="W307" s="1" t="str">
        <f t="shared" si="50"/>
        <v>Severe Stress</v>
      </c>
      <c r="X307" s="121">
        <f t="shared" si="45"/>
        <v>20</v>
      </c>
      <c r="Z307" s="121">
        <f t="shared" si="47"/>
        <v>25.450153073868215</v>
      </c>
    </row>
    <row r="308" spans="1:26" x14ac:dyDescent="0.2">
      <c r="A308" s="4">
        <v>29</v>
      </c>
      <c r="B308" s="1" t="s">
        <v>93</v>
      </c>
      <c r="C308" s="102" t="s">
        <v>6</v>
      </c>
      <c r="D308" s="102" t="s">
        <v>143</v>
      </c>
      <c r="E308" s="102"/>
      <c r="F308" s="3"/>
      <c r="G308" s="3"/>
      <c r="H308" s="7">
        <v>37999</v>
      </c>
      <c r="I308" s="1">
        <f t="shared" si="40"/>
        <v>2004</v>
      </c>
      <c r="J308" s="1">
        <f t="shared" si="41"/>
        <v>1</v>
      </c>
      <c r="K308" s="6">
        <f t="shared" si="42"/>
        <v>12</v>
      </c>
      <c r="L308" s="1" t="str">
        <f>VLOOKUP(J308,Months!$A$1:$C$12,3)</f>
        <v>Winter</v>
      </c>
      <c r="M308" s="1" t="str">
        <f t="shared" si="43"/>
        <v>Winter 2004</v>
      </c>
      <c r="N308" s="1">
        <f>VLOOKUP(J308,Months!$A$1:$D$12,4)</f>
        <v>0.99</v>
      </c>
      <c r="O308" s="1">
        <f t="shared" si="44"/>
        <v>2004.99</v>
      </c>
      <c r="P308" s="1">
        <f t="shared" si="48"/>
        <v>1</v>
      </c>
      <c r="Q308" s="1">
        <f t="shared" si="49"/>
        <v>31</v>
      </c>
      <c r="R308" s="96">
        <v>3</v>
      </c>
      <c r="S308" s="95" t="s">
        <v>5</v>
      </c>
      <c r="T308" s="94">
        <v>1</v>
      </c>
      <c r="U308" s="95" t="s">
        <v>97</v>
      </c>
      <c r="V308" s="96">
        <v>31.265984205134394</v>
      </c>
      <c r="W308" s="1" t="str">
        <f t="shared" si="50"/>
        <v>Severe Stress</v>
      </c>
      <c r="X308" s="121">
        <f t="shared" si="45"/>
        <v>10</v>
      </c>
      <c r="Y308" s="121">
        <f>T308*100/12</f>
        <v>8.3333333333333339</v>
      </c>
      <c r="Z308" s="121">
        <f t="shared" si="47"/>
        <v>16.533105846155909</v>
      </c>
    </row>
    <row r="309" spans="1:26" x14ac:dyDescent="0.2">
      <c r="A309" s="4">
        <v>31</v>
      </c>
      <c r="B309" s="3" t="s">
        <v>12</v>
      </c>
      <c r="C309" s="102"/>
      <c r="D309" s="102" t="s">
        <v>143</v>
      </c>
      <c r="E309" s="102"/>
      <c r="F309" s="3"/>
      <c r="G309" s="3"/>
      <c r="H309" s="7">
        <v>38456</v>
      </c>
      <c r="I309" s="1">
        <f t="shared" si="40"/>
        <v>2005</v>
      </c>
      <c r="J309" s="1">
        <f t="shared" si="41"/>
        <v>4</v>
      </c>
      <c r="K309" s="6">
        <f t="shared" si="42"/>
        <v>103</v>
      </c>
      <c r="L309" s="1" t="str">
        <f>VLOOKUP(J309,Months!$A$1:$C$12,3)</f>
        <v>Spring</v>
      </c>
      <c r="M309" s="1" t="str">
        <f t="shared" si="43"/>
        <v>Spring 2005</v>
      </c>
      <c r="N309" s="1">
        <f>VLOOKUP(J309,Months!$A$1:$D$12,4)</f>
        <v>0.25</v>
      </c>
      <c r="O309" s="1">
        <f t="shared" si="44"/>
        <v>2005.25</v>
      </c>
      <c r="P309" s="1">
        <f t="shared" si="48"/>
        <v>1</v>
      </c>
      <c r="Q309" s="1">
        <f t="shared" si="49"/>
        <v>32</v>
      </c>
      <c r="R309" s="96">
        <v>21</v>
      </c>
      <c r="S309" s="95" t="s">
        <v>9</v>
      </c>
      <c r="T309" s="94"/>
      <c r="U309" s="95"/>
      <c r="V309" s="96">
        <v>69.383618511488535</v>
      </c>
      <c r="W309" s="1" t="str">
        <f t="shared" si="50"/>
        <v>Good</v>
      </c>
      <c r="X309" s="121">
        <f t="shared" si="45"/>
        <v>70</v>
      </c>
      <c r="Z309" s="121">
        <f t="shared" si="47"/>
        <v>69.691809255744261</v>
      </c>
    </row>
    <row r="310" spans="1:26" x14ac:dyDescent="0.2">
      <c r="A310" s="4">
        <v>5</v>
      </c>
      <c r="B310" s="3" t="s">
        <v>28</v>
      </c>
      <c r="C310" s="102"/>
      <c r="D310" s="102" t="s">
        <v>143</v>
      </c>
      <c r="E310" s="102"/>
      <c r="F310" s="3"/>
      <c r="G310" s="3"/>
      <c r="H310" s="7">
        <v>38467</v>
      </c>
      <c r="I310" s="1">
        <f t="shared" si="40"/>
        <v>2005</v>
      </c>
      <c r="J310" s="1">
        <f t="shared" si="41"/>
        <v>4</v>
      </c>
      <c r="K310" s="6">
        <f t="shared" si="42"/>
        <v>114</v>
      </c>
      <c r="L310" s="1" t="str">
        <f>VLOOKUP(J310,Months!$A$1:$C$12,3)</f>
        <v>Spring</v>
      </c>
      <c r="M310" s="1" t="str">
        <f t="shared" si="43"/>
        <v>Spring 2005</v>
      </c>
      <c r="N310" s="1">
        <f>VLOOKUP(J310,Months!$A$1:$D$12,4)</f>
        <v>0.25</v>
      </c>
      <c r="O310" s="1">
        <f t="shared" si="44"/>
        <v>2005.25</v>
      </c>
      <c r="P310" s="1">
        <f t="shared" si="48"/>
        <v>0</v>
      </c>
      <c r="Q310" s="1">
        <f t="shared" si="49"/>
        <v>32</v>
      </c>
      <c r="R310" s="96">
        <v>18</v>
      </c>
      <c r="S310" s="95" t="s">
        <v>9</v>
      </c>
      <c r="T310" s="94"/>
      <c r="U310" s="95"/>
      <c r="V310" s="96">
        <v>57.198341746670714</v>
      </c>
      <c r="W310" s="1" t="str">
        <f t="shared" si="50"/>
        <v>Stress</v>
      </c>
      <c r="X310" s="121">
        <f t="shared" si="45"/>
        <v>60</v>
      </c>
      <c r="Z310" s="121">
        <f t="shared" si="47"/>
        <v>58.599170873335353</v>
      </c>
    </row>
    <row r="311" spans="1:26" x14ac:dyDescent="0.2">
      <c r="A311" s="4">
        <v>2</v>
      </c>
      <c r="B311" s="3" t="s">
        <v>14</v>
      </c>
      <c r="C311" s="102"/>
      <c r="D311" s="102" t="s">
        <v>143</v>
      </c>
      <c r="E311" s="102"/>
      <c r="F311" s="3"/>
      <c r="G311" s="3"/>
      <c r="H311" s="7">
        <v>38467</v>
      </c>
      <c r="I311" s="1">
        <f t="shared" si="40"/>
        <v>2005</v>
      </c>
      <c r="J311" s="1">
        <f t="shared" si="41"/>
        <v>4</v>
      </c>
      <c r="K311" s="6">
        <f t="shared" si="42"/>
        <v>114</v>
      </c>
      <c r="L311" s="1" t="str">
        <f>VLOOKUP(J311,Months!$A$1:$C$12,3)</f>
        <v>Spring</v>
      </c>
      <c r="M311" s="1" t="str">
        <f t="shared" si="43"/>
        <v>Spring 2005</v>
      </c>
      <c r="N311" s="1">
        <f>VLOOKUP(J311,Months!$A$1:$D$12,4)</f>
        <v>0.25</v>
      </c>
      <c r="O311" s="1">
        <f t="shared" si="44"/>
        <v>2005.25</v>
      </c>
      <c r="P311" s="1">
        <f t="shared" si="48"/>
        <v>0</v>
      </c>
      <c r="Q311" s="1">
        <f t="shared" si="49"/>
        <v>32</v>
      </c>
      <c r="R311" s="96">
        <v>15</v>
      </c>
      <c r="S311" s="95" t="s">
        <v>3</v>
      </c>
      <c r="T311" s="94"/>
      <c r="U311" s="95"/>
      <c r="V311" s="96">
        <v>62.525549055657201</v>
      </c>
      <c r="W311" s="1" t="str">
        <f t="shared" si="50"/>
        <v>Good</v>
      </c>
      <c r="X311" s="121">
        <f t="shared" si="45"/>
        <v>50</v>
      </c>
      <c r="Z311" s="121">
        <f t="shared" si="47"/>
        <v>56.262774527828597</v>
      </c>
    </row>
    <row r="312" spans="1:26" x14ac:dyDescent="0.2">
      <c r="A312" s="4">
        <v>25</v>
      </c>
      <c r="B312" s="3" t="s">
        <v>24</v>
      </c>
      <c r="C312" s="102"/>
      <c r="D312" s="102" t="s">
        <v>143</v>
      </c>
      <c r="E312" s="102"/>
      <c r="F312" s="3"/>
      <c r="G312" s="3"/>
      <c r="H312" s="7">
        <v>38467</v>
      </c>
      <c r="I312" s="1">
        <f t="shared" si="40"/>
        <v>2005</v>
      </c>
      <c r="J312" s="1">
        <f t="shared" si="41"/>
        <v>4</v>
      </c>
      <c r="K312" s="6">
        <f t="shared" si="42"/>
        <v>114</v>
      </c>
      <c r="L312" s="1" t="str">
        <f>VLOOKUP(J312,Months!$A$1:$C$12,3)</f>
        <v>Spring</v>
      </c>
      <c r="M312" s="1" t="str">
        <f t="shared" si="43"/>
        <v>Spring 2005</v>
      </c>
      <c r="N312" s="1">
        <f>VLOOKUP(J312,Months!$A$1:$D$12,4)</f>
        <v>0.25</v>
      </c>
      <c r="O312" s="1">
        <f t="shared" si="44"/>
        <v>2005.25</v>
      </c>
      <c r="P312" s="1">
        <f t="shared" si="48"/>
        <v>0</v>
      </c>
      <c r="Q312" s="1">
        <f t="shared" si="49"/>
        <v>32</v>
      </c>
      <c r="R312" s="96">
        <v>15</v>
      </c>
      <c r="S312" s="95" t="s">
        <v>3</v>
      </c>
      <c r="T312" s="94"/>
      <c r="U312" s="95"/>
      <c r="V312" s="96">
        <v>63.148078900887228</v>
      </c>
      <c r="W312" s="1" t="str">
        <f t="shared" si="50"/>
        <v>Good</v>
      </c>
      <c r="X312" s="121">
        <f t="shared" si="45"/>
        <v>50</v>
      </c>
      <c r="Z312" s="121">
        <f t="shared" si="47"/>
        <v>56.574039450443614</v>
      </c>
    </row>
    <row r="313" spans="1:26" x14ac:dyDescent="0.2">
      <c r="A313" s="4">
        <v>21</v>
      </c>
      <c r="B313" s="3" t="s">
        <v>17</v>
      </c>
      <c r="C313" s="102"/>
      <c r="D313" s="102" t="s">
        <v>143</v>
      </c>
      <c r="E313" s="102"/>
      <c r="F313" s="3"/>
      <c r="G313" s="3"/>
      <c r="H313" s="7">
        <v>38471</v>
      </c>
      <c r="I313" s="1">
        <f t="shared" si="40"/>
        <v>2005</v>
      </c>
      <c r="J313" s="1">
        <f t="shared" si="41"/>
        <v>4</v>
      </c>
      <c r="K313" s="6">
        <f t="shared" si="42"/>
        <v>118</v>
      </c>
      <c r="L313" s="1" t="str">
        <f>VLOOKUP(J313,Months!$A$1:$C$12,3)</f>
        <v>Spring</v>
      </c>
      <c r="M313" s="1" t="str">
        <f t="shared" si="43"/>
        <v>Spring 2005</v>
      </c>
      <c r="N313" s="1">
        <f>VLOOKUP(J313,Months!$A$1:$D$12,4)</f>
        <v>0.25</v>
      </c>
      <c r="O313" s="1">
        <f t="shared" si="44"/>
        <v>2005.25</v>
      </c>
      <c r="P313" s="1">
        <f t="shared" si="48"/>
        <v>0</v>
      </c>
      <c r="Q313" s="1">
        <f t="shared" si="49"/>
        <v>32</v>
      </c>
      <c r="R313" s="96">
        <v>12</v>
      </c>
      <c r="S313" s="95" t="s">
        <v>3</v>
      </c>
      <c r="T313" s="94"/>
      <c r="U313" s="95"/>
      <c r="V313" s="96">
        <v>40.988400787684299</v>
      </c>
      <c r="W313" s="1" t="str">
        <f t="shared" si="50"/>
        <v>Severe Stress</v>
      </c>
      <c r="X313" s="121">
        <f t="shared" si="45"/>
        <v>40</v>
      </c>
      <c r="Z313" s="121">
        <f t="shared" si="47"/>
        <v>40.494200393842149</v>
      </c>
    </row>
    <row r="314" spans="1:26" x14ac:dyDescent="0.2">
      <c r="A314" s="4">
        <v>19</v>
      </c>
      <c r="B314" s="3" t="s">
        <v>13</v>
      </c>
      <c r="C314" s="102"/>
      <c r="D314" s="102" t="s">
        <v>143</v>
      </c>
      <c r="E314" s="102"/>
      <c r="F314" s="3"/>
      <c r="G314" s="3"/>
      <c r="H314" s="7">
        <v>38471</v>
      </c>
      <c r="I314" s="1">
        <f t="shared" si="40"/>
        <v>2005</v>
      </c>
      <c r="J314" s="1">
        <f t="shared" si="41"/>
        <v>4</v>
      </c>
      <c r="K314" s="6">
        <f t="shared" si="42"/>
        <v>118</v>
      </c>
      <c r="L314" s="1" t="str">
        <f>VLOOKUP(J314,Months!$A$1:$C$12,3)</f>
        <v>Spring</v>
      </c>
      <c r="M314" s="1" t="str">
        <f t="shared" si="43"/>
        <v>Spring 2005</v>
      </c>
      <c r="N314" s="1">
        <f>VLOOKUP(J314,Months!$A$1:$D$12,4)</f>
        <v>0.25</v>
      </c>
      <c r="O314" s="1">
        <f t="shared" si="44"/>
        <v>2005.25</v>
      </c>
      <c r="P314" s="1">
        <f t="shared" si="48"/>
        <v>0</v>
      </c>
      <c r="Q314" s="1">
        <f t="shared" si="49"/>
        <v>32</v>
      </c>
      <c r="R314" s="96">
        <v>21</v>
      </c>
      <c r="S314" s="95" t="s">
        <v>9</v>
      </c>
      <c r="T314" s="94"/>
      <c r="U314" s="95"/>
      <c r="V314" s="96">
        <v>58.998048451134956</v>
      </c>
      <c r="W314" s="1" t="str">
        <f t="shared" si="50"/>
        <v>Stress</v>
      </c>
      <c r="X314" s="121">
        <f t="shared" si="45"/>
        <v>70</v>
      </c>
      <c r="Z314" s="121">
        <f t="shared" si="47"/>
        <v>64.499024225567481</v>
      </c>
    </row>
    <row r="315" spans="1:26" x14ac:dyDescent="0.2">
      <c r="A315" s="4">
        <v>12</v>
      </c>
      <c r="B315" s="3" t="s">
        <v>16</v>
      </c>
      <c r="C315" s="102"/>
      <c r="D315" s="102" t="s">
        <v>143</v>
      </c>
      <c r="E315" s="102"/>
      <c r="F315" s="3"/>
      <c r="G315" s="3"/>
      <c r="H315" s="7">
        <v>38471</v>
      </c>
      <c r="I315" s="1">
        <f t="shared" si="40"/>
        <v>2005</v>
      </c>
      <c r="J315" s="1">
        <f t="shared" si="41"/>
        <v>4</v>
      </c>
      <c r="K315" s="6">
        <f t="shared" si="42"/>
        <v>118</v>
      </c>
      <c r="L315" s="1" t="str">
        <f>VLOOKUP(J315,Months!$A$1:$C$12,3)</f>
        <v>Spring</v>
      </c>
      <c r="M315" s="1" t="str">
        <f t="shared" si="43"/>
        <v>Spring 2005</v>
      </c>
      <c r="N315" s="1">
        <f>VLOOKUP(J315,Months!$A$1:$D$12,4)</f>
        <v>0.25</v>
      </c>
      <c r="O315" s="1">
        <f t="shared" si="44"/>
        <v>2005.25</v>
      </c>
      <c r="P315" s="1">
        <f t="shared" si="48"/>
        <v>0</v>
      </c>
      <c r="Q315" s="1">
        <f t="shared" si="49"/>
        <v>32</v>
      </c>
      <c r="R315" s="96">
        <v>18</v>
      </c>
      <c r="S315" s="95" t="s">
        <v>9</v>
      </c>
      <c r="T315" s="94"/>
      <c r="U315" s="95"/>
      <c r="V315" s="96">
        <v>67.00420737086101</v>
      </c>
      <c r="W315" s="1" t="str">
        <f t="shared" si="50"/>
        <v>Good</v>
      </c>
      <c r="X315" s="121">
        <f t="shared" si="45"/>
        <v>60</v>
      </c>
      <c r="Z315" s="121">
        <f t="shared" si="47"/>
        <v>63.502103685430505</v>
      </c>
    </row>
    <row r="316" spans="1:26" x14ac:dyDescent="0.2">
      <c r="A316" s="4">
        <v>35</v>
      </c>
      <c r="B316" s="3" t="s">
        <v>29</v>
      </c>
      <c r="C316" s="102"/>
      <c r="D316" s="102" t="s">
        <v>143</v>
      </c>
      <c r="E316" s="102"/>
      <c r="F316" s="3"/>
      <c r="G316" s="3"/>
      <c r="H316" s="7">
        <v>38486</v>
      </c>
      <c r="I316" s="1">
        <f t="shared" si="40"/>
        <v>2005</v>
      </c>
      <c r="J316" s="1">
        <f t="shared" si="41"/>
        <v>5</v>
      </c>
      <c r="K316" s="6">
        <f t="shared" si="42"/>
        <v>133</v>
      </c>
      <c r="L316" s="1" t="str">
        <f>VLOOKUP(J316,Months!$A$1:$C$12,3)</f>
        <v>Spring</v>
      </c>
      <c r="M316" s="1" t="str">
        <f t="shared" si="43"/>
        <v>Spring 2005</v>
      </c>
      <c r="N316" s="1">
        <f>VLOOKUP(J316,Months!$A$1:$D$12,4)</f>
        <v>0.25</v>
      </c>
      <c r="O316" s="1">
        <f t="shared" si="44"/>
        <v>2005.25</v>
      </c>
      <c r="P316" s="1">
        <f t="shared" si="48"/>
        <v>0</v>
      </c>
      <c r="Q316" s="1">
        <f t="shared" si="49"/>
        <v>32</v>
      </c>
      <c r="R316" s="96">
        <v>24</v>
      </c>
      <c r="S316" s="95" t="s">
        <v>9</v>
      </c>
      <c r="T316" s="94"/>
      <c r="U316" s="95"/>
      <c r="V316" s="96">
        <v>80.312899918137433</v>
      </c>
      <c r="W316" s="1" t="str">
        <f t="shared" si="50"/>
        <v>Excellent</v>
      </c>
      <c r="X316" s="121">
        <f t="shared" si="45"/>
        <v>80</v>
      </c>
      <c r="Z316" s="121">
        <f t="shared" si="47"/>
        <v>80.156449959068709</v>
      </c>
    </row>
    <row r="317" spans="1:26" x14ac:dyDescent="0.2">
      <c r="A317" s="4">
        <v>24</v>
      </c>
      <c r="B317" s="3" t="s">
        <v>18</v>
      </c>
      <c r="C317" s="102"/>
      <c r="D317" s="102" t="s">
        <v>143</v>
      </c>
      <c r="E317" s="102"/>
      <c r="F317" s="3"/>
      <c r="G317" s="3"/>
      <c r="H317" s="7">
        <v>38493</v>
      </c>
      <c r="I317" s="1">
        <f t="shared" si="40"/>
        <v>2005</v>
      </c>
      <c r="J317" s="1">
        <f t="shared" si="41"/>
        <v>5</v>
      </c>
      <c r="K317" s="6">
        <f t="shared" si="42"/>
        <v>140</v>
      </c>
      <c r="L317" s="1" t="str">
        <f>VLOOKUP(J317,Months!$A$1:$C$12,3)</f>
        <v>Spring</v>
      </c>
      <c r="M317" s="1" t="str">
        <f t="shared" si="43"/>
        <v>Spring 2005</v>
      </c>
      <c r="N317" s="1">
        <f>VLOOKUP(J317,Months!$A$1:$D$12,4)</f>
        <v>0.25</v>
      </c>
      <c r="O317" s="1">
        <f t="shared" si="44"/>
        <v>2005.25</v>
      </c>
      <c r="P317" s="1">
        <f t="shared" si="48"/>
        <v>0</v>
      </c>
      <c r="Q317" s="1">
        <f t="shared" si="49"/>
        <v>32</v>
      </c>
      <c r="R317" s="96">
        <v>12</v>
      </c>
      <c r="S317" s="95" t="s">
        <v>3</v>
      </c>
      <c r="T317" s="94"/>
      <c r="U317" s="95"/>
      <c r="V317" s="96">
        <v>55.076918163601633</v>
      </c>
      <c r="W317" s="1" t="str">
        <f t="shared" si="50"/>
        <v>Stress</v>
      </c>
      <c r="X317" s="121">
        <f t="shared" si="45"/>
        <v>40</v>
      </c>
      <c r="Z317" s="121">
        <f t="shared" si="47"/>
        <v>47.538459081800816</v>
      </c>
    </row>
    <row r="318" spans="1:26" x14ac:dyDescent="0.2">
      <c r="A318" s="4">
        <v>32</v>
      </c>
      <c r="B318" s="3" t="s">
        <v>27</v>
      </c>
      <c r="C318" s="102"/>
      <c r="D318" s="102" t="s">
        <v>143</v>
      </c>
      <c r="E318" s="102"/>
      <c r="F318" s="3"/>
      <c r="G318" s="3"/>
      <c r="H318" s="7">
        <v>38500</v>
      </c>
      <c r="I318" s="1">
        <f t="shared" si="40"/>
        <v>2005</v>
      </c>
      <c r="J318" s="1">
        <f t="shared" si="41"/>
        <v>5</v>
      </c>
      <c r="K318" s="6">
        <f t="shared" si="42"/>
        <v>147</v>
      </c>
      <c r="L318" s="1" t="str">
        <f>VLOOKUP(J318,Months!$A$1:$C$12,3)</f>
        <v>Spring</v>
      </c>
      <c r="M318" s="1" t="str">
        <f t="shared" si="43"/>
        <v>Spring 2005</v>
      </c>
      <c r="N318" s="1">
        <f>VLOOKUP(J318,Months!$A$1:$D$12,4)</f>
        <v>0.25</v>
      </c>
      <c r="O318" s="1">
        <f t="shared" si="44"/>
        <v>2005.25</v>
      </c>
      <c r="P318" s="1">
        <f t="shared" si="48"/>
        <v>0</v>
      </c>
      <c r="Q318" s="1">
        <f t="shared" si="49"/>
        <v>32</v>
      </c>
      <c r="R318" s="96">
        <v>9</v>
      </c>
      <c r="S318" s="95" t="s">
        <v>3</v>
      </c>
      <c r="T318" s="94"/>
      <c r="U318" s="95"/>
      <c r="V318" s="96">
        <v>39.520248652772544</v>
      </c>
      <c r="W318" s="1" t="str">
        <f t="shared" si="50"/>
        <v>Severe Stress</v>
      </c>
      <c r="X318" s="121">
        <f t="shared" si="45"/>
        <v>30</v>
      </c>
      <c r="Z318" s="121">
        <f t="shared" si="47"/>
        <v>34.760124326386276</v>
      </c>
    </row>
    <row r="319" spans="1:26" x14ac:dyDescent="0.2">
      <c r="A319" s="4">
        <v>27</v>
      </c>
      <c r="B319" s="3" t="s">
        <v>2</v>
      </c>
      <c r="C319" s="102"/>
      <c r="D319" s="102" t="s">
        <v>143</v>
      </c>
      <c r="E319" s="4">
        <v>13</v>
      </c>
      <c r="F319" s="3"/>
      <c r="G319" s="3"/>
      <c r="H319" s="7">
        <v>38501</v>
      </c>
      <c r="I319" s="1">
        <f t="shared" si="40"/>
        <v>2005</v>
      </c>
      <c r="J319" s="1">
        <f t="shared" si="41"/>
        <v>5</v>
      </c>
      <c r="K319" s="6">
        <f t="shared" si="42"/>
        <v>148</v>
      </c>
      <c r="L319" s="1" t="str">
        <f>VLOOKUP(J319,Months!$A$1:$C$12,3)</f>
        <v>Spring</v>
      </c>
      <c r="M319" s="1" t="str">
        <f t="shared" si="43"/>
        <v>Spring 2005</v>
      </c>
      <c r="N319" s="1">
        <f>VLOOKUP(J319,Months!$A$1:$D$12,4)</f>
        <v>0.25</v>
      </c>
      <c r="O319" s="1">
        <f t="shared" si="44"/>
        <v>2005.25</v>
      </c>
      <c r="P319" s="1">
        <f t="shared" si="48"/>
        <v>0</v>
      </c>
      <c r="Q319" s="1">
        <f t="shared" si="49"/>
        <v>32</v>
      </c>
      <c r="R319" s="96">
        <v>15</v>
      </c>
      <c r="S319" s="95" t="s">
        <v>3</v>
      </c>
      <c r="T319" s="94"/>
      <c r="U319" s="95"/>
      <c r="V319" s="96">
        <v>42.066949058395807</v>
      </c>
      <c r="W319" s="1" t="str">
        <f t="shared" si="50"/>
        <v>Stress</v>
      </c>
      <c r="X319" s="121">
        <f t="shared" si="45"/>
        <v>50</v>
      </c>
      <c r="Z319" s="121">
        <f t="shared" si="47"/>
        <v>46.033474529197903</v>
      </c>
    </row>
    <row r="320" spans="1:26" x14ac:dyDescent="0.2">
      <c r="A320" s="4">
        <v>17</v>
      </c>
      <c r="B320" s="3" t="s">
        <v>8</v>
      </c>
      <c r="C320" s="102"/>
      <c r="D320" s="102" t="s">
        <v>143</v>
      </c>
      <c r="E320" s="102"/>
      <c r="F320" s="3"/>
      <c r="G320" s="3"/>
      <c r="H320" s="7">
        <v>38503</v>
      </c>
      <c r="I320" s="1">
        <f t="shared" si="40"/>
        <v>2005</v>
      </c>
      <c r="J320" s="1">
        <f t="shared" si="41"/>
        <v>5</v>
      </c>
      <c r="K320" s="6">
        <f t="shared" si="42"/>
        <v>150</v>
      </c>
      <c r="L320" s="1" t="str">
        <f>VLOOKUP(J320,Months!$A$1:$C$12,3)</f>
        <v>Spring</v>
      </c>
      <c r="M320" s="1" t="str">
        <f t="shared" si="43"/>
        <v>Spring 2005</v>
      </c>
      <c r="N320" s="1">
        <f>VLOOKUP(J320,Months!$A$1:$D$12,4)</f>
        <v>0.25</v>
      </c>
      <c r="O320" s="1">
        <f t="shared" si="44"/>
        <v>2005.25</v>
      </c>
      <c r="P320" s="1">
        <f t="shared" si="48"/>
        <v>0</v>
      </c>
      <c r="Q320" s="1">
        <f t="shared" si="49"/>
        <v>32</v>
      </c>
      <c r="R320" s="96">
        <v>21</v>
      </c>
      <c r="S320" s="95" t="s">
        <v>9</v>
      </c>
      <c r="T320" s="94"/>
      <c r="U320" s="95"/>
      <c r="V320" s="96">
        <v>57.884133207645327</v>
      </c>
      <c r="W320" s="1" t="str">
        <f t="shared" si="50"/>
        <v>Stress</v>
      </c>
      <c r="X320" s="121">
        <f t="shared" si="45"/>
        <v>70</v>
      </c>
      <c r="Z320" s="121">
        <f t="shared" si="47"/>
        <v>63.942066603822667</v>
      </c>
    </row>
    <row r="321" spans="1:26" x14ac:dyDescent="0.2">
      <c r="A321" s="4">
        <v>6</v>
      </c>
      <c r="B321" s="3" t="s">
        <v>20</v>
      </c>
      <c r="C321" s="102"/>
      <c r="D321" s="102" t="s">
        <v>143</v>
      </c>
      <c r="E321" s="102"/>
      <c r="F321" s="3"/>
      <c r="G321" s="3"/>
      <c r="H321" s="7">
        <v>38508</v>
      </c>
      <c r="I321" s="1">
        <f t="shared" si="40"/>
        <v>2005</v>
      </c>
      <c r="J321" s="1">
        <f t="shared" si="41"/>
        <v>6</v>
      </c>
      <c r="K321" s="6">
        <f t="shared" si="42"/>
        <v>155</v>
      </c>
      <c r="L321" s="1" t="str">
        <f>VLOOKUP(J321,Months!$A$1:$C$12,3)</f>
        <v>Summer</v>
      </c>
      <c r="M321" s="1" t="str">
        <f t="shared" si="43"/>
        <v>Summer 2005</v>
      </c>
      <c r="N321" s="1">
        <f>VLOOKUP(J321,Months!$A$1:$D$12,4)</f>
        <v>0.5</v>
      </c>
      <c r="O321" s="1">
        <f t="shared" si="44"/>
        <v>2005.5</v>
      </c>
      <c r="P321" s="1">
        <f t="shared" si="48"/>
        <v>1</v>
      </c>
      <c r="Q321" s="1">
        <f t="shared" si="49"/>
        <v>33</v>
      </c>
      <c r="R321" s="96">
        <v>12</v>
      </c>
      <c r="S321" s="95" t="s">
        <v>3</v>
      </c>
      <c r="T321" s="94"/>
      <c r="U321" s="95"/>
      <c r="V321" s="96">
        <v>41.309390379616993</v>
      </c>
      <c r="W321" s="1" t="str">
        <f t="shared" si="50"/>
        <v>Severe Stress</v>
      </c>
      <c r="X321" s="121">
        <f t="shared" si="45"/>
        <v>40</v>
      </c>
      <c r="Z321" s="121">
        <f t="shared" si="47"/>
        <v>40.654695189808493</v>
      </c>
    </row>
    <row r="322" spans="1:26" x14ac:dyDescent="0.2">
      <c r="A322" s="4">
        <v>1</v>
      </c>
      <c r="B322" s="1" t="s">
        <v>59</v>
      </c>
      <c r="C322" s="102" t="s">
        <v>7</v>
      </c>
      <c r="D322" s="102" t="s">
        <v>143</v>
      </c>
      <c r="E322" s="4">
        <v>3</v>
      </c>
      <c r="F322" s="3"/>
      <c r="G322" s="3"/>
      <c r="H322" s="7">
        <v>38508</v>
      </c>
      <c r="I322" s="1">
        <f t="shared" ref="I322:I385" si="51">YEAR(H322)</f>
        <v>2005</v>
      </c>
      <c r="J322" s="1">
        <f t="shared" ref="J322:J385" si="52">MONTH(H322)</f>
        <v>6</v>
      </c>
      <c r="K322" s="6">
        <f t="shared" ref="K322:K385" si="53">H322-DATE(I322,1,1)</f>
        <v>155</v>
      </c>
      <c r="L322" s="1" t="str">
        <f>VLOOKUP(J322,Months!$A$1:$C$12,3)</f>
        <v>Summer</v>
      </c>
      <c r="M322" s="1" t="str">
        <f t="shared" ref="M322:M385" si="54">CONCATENATE(L322," ",I322)</f>
        <v>Summer 2005</v>
      </c>
      <c r="N322" s="1">
        <f>VLOOKUP(J322,Months!$A$1:$D$12,4)</f>
        <v>0.5</v>
      </c>
      <c r="O322" s="1">
        <f t="shared" ref="O322:O385" si="55">I322+N322</f>
        <v>2005.5</v>
      </c>
      <c r="P322" s="1">
        <f t="shared" si="48"/>
        <v>0</v>
      </c>
      <c r="Q322" s="1">
        <f t="shared" si="49"/>
        <v>33</v>
      </c>
      <c r="R322" s="96">
        <v>15</v>
      </c>
      <c r="S322" s="95" t="s">
        <v>3</v>
      </c>
      <c r="T322" s="94"/>
      <c r="U322" s="95"/>
      <c r="V322" s="96">
        <v>58.030000997243206</v>
      </c>
      <c r="W322" s="1" t="str">
        <f t="shared" si="50"/>
        <v>Stress</v>
      </c>
      <c r="X322" s="121">
        <f t="shared" si="45"/>
        <v>50</v>
      </c>
      <c r="Z322" s="121">
        <f t="shared" si="47"/>
        <v>54.015000498621603</v>
      </c>
    </row>
    <row r="323" spans="1:26" x14ac:dyDescent="0.2">
      <c r="A323" s="4">
        <v>3</v>
      </c>
      <c r="B323" s="3" t="s">
        <v>15</v>
      </c>
      <c r="C323" s="102"/>
      <c r="D323" s="102" t="s">
        <v>143</v>
      </c>
      <c r="E323" s="4">
        <v>11</v>
      </c>
      <c r="F323" s="3"/>
      <c r="G323" s="3"/>
      <c r="H323" s="7">
        <v>38508</v>
      </c>
      <c r="I323" s="1">
        <f t="shared" si="51"/>
        <v>2005</v>
      </c>
      <c r="J323" s="1">
        <f t="shared" si="52"/>
        <v>6</v>
      </c>
      <c r="K323" s="6">
        <f t="shared" si="53"/>
        <v>155</v>
      </c>
      <c r="L323" s="1" t="str">
        <f>VLOOKUP(J323,Months!$A$1:$C$12,3)</f>
        <v>Summer</v>
      </c>
      <c r="M323" s="1" t="str">
        <f t="shared" si="54"/>
        <v>Summer 2005</v>
      </c>
      <c r="N323" s="1">
        <f>VLOOKUP(J323,Months!$A$1:$D$12,4)</f>
        <v>0.5</v>
      </c>
      <c r="O323" s="1">
        <f t="shared" si="55"/>
        <v>2005.5</v>
      </c>
      <c r="P323" s="1">
        <f t="shared" si="48"/>
        <v>0</v>
      </c>
      <c r="Q323" s="1">
        <f t="shared" si="49"/>
        <v>33</v>
      </c>
      <c r="R323" s="96">
        <v>18</v>
      </c>
      <c r="S323" s="95" t="s">
        <v>9</v>
      </c>
      <c r="T323" s="94"/>
      <c r="U323" s="95"/>
      <c r="V323" s="96">
        <v>64.136617408185629</v>
      </c>
      <c r="W323" s="1" t="str">
        <f t="shared" si="50"/>
        <v>Good</v>
      </c>
      <c r="X323" s="121">
        <f t="shared" ref="X323:X344" si="56">R323*100/30</f>
        <v>60</v>
      </c>
      <c r="Z323" s="121">
        <f t="shared" ref="Z323:Z386" si="57">AVERAGE(V323,X323,Y323)</f>
        <v>62.068308704092814</v>
      </c>
    </row>
    <row r="324" spans="1:26" x14ac:dyDescent="0.2">
      <c r="A324" s="4">
        <v>24</v>
      </c>
      <c r="B324" s="3" t="s">
        <v>18</v>
      </c>
      <c r="C324" s="102"/>
      <c r="D324" s="102" t="s">
        <v>143</v>
      </c>
      <c r="E324" s="102"/>
      <c r="F324" s="3"/>
      <c r="G324" s="3"/>
      <c r="H324" s="7">
        <v>38627</v>
      </c>
      <c r="I324" s="1">
        <f t="shared" si="51"/>
        <v>2005</v>
      </c>
      <c r="J324" s="1">
        <f t="shared" si="52"/>
        <v>10</v>
      </c>
      <c r="K324" s="6">
        <f t="shared" si="53"/>
        <v>274</v>
      </c>
      <c r="L324" s="1" t="str">
        <f>VLOOKUP(J324,Months!$A$1:$C$12,3)</f>
        <v>Fall</v>
      </c>
      <c r="M324" s="1" t="str">
        <f t="shared" si="54"/>
        <v>Fall 2005</v>
      </c>
      <c r="N324" s="1">
        <f>VLOOKUP(J324,Months!$A$1:$D$12,4)</f>
        <v>0.75</v>
      </c>
      <c r="O324" s="1">
        <f t="shared" si="55"/>
        <v>2005.75</v>
      </c>
      <c r="P324" s="1">
        <f t="shared" ref="P324:P387" si="58">IF(M324=M323,0,1)</f>
        <v>1</v>
      </c>
      <c r="Q324" s="1">
        <f t="shared" ref="Q324:Q387" si="59">P324+Q323</f>
        <v>34</v>
      </c>
      <c r="R324" s="96">
        <v>12</v>
      </c>
      <c r="S324" s="95" t="s">
        <v>3</v>
      </c>
      <c r="T324" s="94"/>
      <c r="U324" s="95"/>
      <c r="V324" s="96">
        <v>67.225824266839908</v>
      </c>
      <c r="W324" s="1" t="str">
        <f t="shared" si="50"/>
        <v>Good</v>
      </c>
      <c r="X324" s="121">
        <f t="shared" si="56"/>
        <v>40</v>
      </c>
      <c r="Z324" s="121">
        <f t="shared" si="57"/>
        <v>53.612912133419954</v>
      </c>
    </row>
    <row r="325" spans="1:26" x14ac:dyDescent="0.2">
      <c r="A325" s="4">
        <v>3</v>
      </c>
      <c r="B325" s="3" t="s">
        <v>15</v>
      </c>
      <c r="C325" s="102"/>
      <c r="D325" s="102" t="s">
        <v>143</v>
      </c>
      <c r="E325" s="4">
        <v>11</v>
      </c>
      <c r="F325" s="3"/>
      <c r="G325" s="3"/>
      <c r="H325" s="7">
        <v>38641</v>
      </c>
      <c r="I325" s="1">
        <f t="shared" si="51"/>
        <v>2005</v>
      </c>
      <c r="J325" s="1">
        <f t="shared" si="52"/>
        <v>10</v>
      </c>
      <c r="K325" s="6">
        <f t="shared" si="53"/>
        <v>288</v>
      </c>
      <c r="L325" s="1" t="str">
        <f>VLOOKUP(J325,Months!$A$1:$C$12,3)</f>
        <v>Fall</v>
      </c>
      <c r="M325" s="1" t="str">
        <f t="shared" si="54"/>
        <v>Fall 2005</v>
      </c>
      <c r="N325" s="1">
        <f>VLOOKUP(J325,Months!$A$1:$D$12,4)</f>
        <v>0.75</v>
      </c>
      <c r="O325" s="1">
        <f t="shared" si="55"/>
        <v>2005.75</v>
      </c>
      <c r="P325" s="1">
        <f t="shared" si="58"/>
        <v>0</v>
      </c>
      <c r="Q325" s="1">
        <f t="shared" si="59"/>
        <v>34</v>
      </c>
      <c r="R325" s="96">
        <v>18</v>
      </c>
      <c r="S325" s="95" t="s">
        <v>9</v>
      </c>
      <c r="T325" s="94"/>
      <c r="U325" s="95"/>
      <c r="V325" s="96">
        <v>60.5195588992569</v>
      </c>
      <c r="W325" s="1" t="str">
        <f t="shared" si="50"/>
        <v>Good</v>
      </c>
      <c r="X325" s="121">
        <f t="shared" si="56"/>
        <v>60</v>
      </c>
      <c r="Z325" s="121">
        <f t="shared" si="57"/>
        <v>60.259779449628454</v>
      </c>
    </row>
    <row r="326" spans="1:26" x14ac:dyDescent="0.2">
      <c r="A326" s="4">
        <v>27</v>
      </c>
      <c r="B326" s="3" t="s">
        <v>2</v>
      </c>
      <c r="C326" s="102"/>
      <c r="D326" s="102" t="s">
        <v>143</v>
      </c>
      <c r="E326" s="4">
        <v>13</v>
      </c>
      <c r="F326" s="3"/>
      <c r="G326" s="3"/>
      <c r="H326" s="7">
        <v>38648</v>
      </c>
      <c r="I326" s="1">
        <f t="shared" si="51"/>
        <v>2005</v>
      </c>
      <c r="J326" s="1">
        <f t="shared" si="52"/>
        <v>10</v>
      </c>
      <c r="K326" s="6">
        <f t="shared" si="53"/>
        <v>295</v>
      </c>
      <c r="L326" s="1" t="str">
        <f>VLOOKUP(J326,Months!$A$1:$C$12,3)</f>
        <v>Fall</v>
      </c>
      <c r="M326" s="1" t="str">
        <f t="shared" si="54"/>
        <v>Fall 2005</v>
      </c>
      <c r="N326" s="1">
        <f>VLOOKUP(J326,Months!$A$1:$D$12,4)</f>
        <v>0.75</v>
      </c>
      <c r="O326" s="1">
        <f t="shared" si="55"/>
        <v>2005.75</v>
      </c>
      <c r="P326" s="1">
        <f t="shared" si="58"/>
        <v>0</v>
      </c>
      <c r="Q326" s="1">
        <f t="shared" si="59"/>
        <v>34</v>
      </c>
      <c r="R326" s="96">
        <v>9</v>
      </c>
      <c r="S326" s="95" t="s">
        <v>3</v>
      </c>
      <c r="T326" s="94"/>
      <c r="U326" s="95"/>
      <c r="V326" s="96">
        <v>31.708635283553399</v>
      </c>
      <c r="W326" s="1" t="str">
        <f t="shared" si="50"/>
        <v>Severe Stress</v>
      </c>
      <c r="X326" s="121">
        <f t="shared" si="56"/>
        <v>30</v>
      </c>
      <c r="Z326" s="121">
        <f t="shared" si="57"/>
        <v>30.854317641776699</v>
      </c>
    </row>
    <row r="327" spans="1:26" x14ac:dyDescent="0.2">
      <c r="A327" s="4">
        <v>36</v>
      </c>
      <c r="B327" s="3" t="s">
        <v>25</v>
      </c>
      <c r="C327" s="102"/>
      <c r="D327" s="102" t="s">
        <v>143</v>
      </c>
      <c r="E327" s="102"/>
      <c r="F327" s="3"/>
      <c r="G327" s="3"/>
      <c r="H327" s="7">
        <v>38648</v>
      </c>
      <c r="I327" s="1">
        <f t="shared" si="51"/>
        <v>2005</v>
      </c>
      <c r="J327" s="1">
        <f t="shared" si="52"/>
        <v>10</v>
      </c>
      <c r="K327" s="6">
        <f t="shared" si="53"/>
        <v>295</v>
      </c>
      <c r="L327" s="1" t="str">
        <f>VLOOKUP(J327,Months!$A$1:$C$12,3)</f>
        <v>Fall</v>
      </c>
      <c r="M327" s="1" t="str">
        <f t="shared" si="54"/>
        <v>Fall 2005</v>
      </c>
      <c r="N327" s="1">
        <f>VLOOKUP(J327,Months!$A$1:$D$12,4)</f>
        <v>0.75</v>
      </c>
      <c r="O327" s="1">
        <f t="shared" si="55"/>
        <v>2005.75</v>
      </c>
      <c r="P327" s="1">
        <f t="shared" si="58"/>
        <v>0</v>
      </c>
      <c r="Q327" s="1">
        <f t="shared" si="59"/>
        <v>34</v>
      </c>
      <c r="R327" s="96">
        <v>9</v>
      </c>
      <c r="S327" s="95" t="s">
        <v>3</v>
      </c>
      <c r="T327" s="94"/>
      <c r="U327" s="95"/>
      <c r="V327" s="96">
        <v>35.789940850155936</v>
      </c>
      <c r="W327" s="1" t="str">
        <f t="shared" si="50"/>
        <v>Severe Stress</v>
      </c>
      <c r="X327" s="121">
        <f t="shared" si="56"/>
        <v>30</v>
      </c>
      <c r="Z327" s="121">
        <f t="shared" si="57"/>
        <v>32.894970425077972</v>
      </c>
    </row>
    <row r="328" spans="1:26" x14ac:dyDescent="0.2">
      <c r="A328" s="4">
        <v>19</v>
      </c>
      <c r="B328" s="3" t="s">
        <v>13</v>
      </c>
      <c r="C328" s="102"/>
      <c r="D328" s="102" t="s">
        <v>143</v>
      </c>
      <c r="E328" s="102"/>
      <c r="F328" s="3"/>
      <c r="G328" s="3"/>
      <c r="H328" s="7">
        <v>38651</v>
      </c>
      <c r="I328" s="1">
        <f t="shared" si="51"/>
        <v>2005</v>
      </c>
      <c r="J328" s="1">
        <f t="shared" si="52"/>
        <v>10</v>
      </c>
      <c r="K328" s="6">
        <f t="shared" si="53"/>
        <v>298</v>
      </c>
      <c r="L328" s="1" t="str">
        <f>VLOOKUP(J328,Months!$A$1:$C$12,3)</f>
        <v>Fall</v>
      </c>
      <c r="M328" s="1" t="str">
        <f t="shared" si="54"/>
        <v>Fall 2005</v>
      </c>
      <c r="N328" s="1">
        <f>VLOOKUP(J328,Months!$A$1:$D$12,4)</f>
        <v>0.75</v>
      </c>
      <c r="O328" s="1">
        <f t="shared" si="55"/>
        <v>2005.75</v>
      </c>
      <c r="P328" s="1">
        <f t="shared" si="58"/>
        <v>0</v>
      </c>
      <c r="Q328" s="1">
        <f t="shared" si="59"/>
        <v>34</v>
      </c>
      <c r="R328" s="96">
        <v>12</v>
      </c>
      <c r="S328" s="95" t="s">
        <v>3</v>
      </c>
      <c r="T328" s="94"/>
      <c r="U328" s="95"/>
      <c r="V328" s="96">
        <v>42.909823879479681</v>
      </c>
      <c r="W328" s="1" t="str">
        <f t="shared" si="50"/>
        <v>Stress</v>
      </c>
      <c r="X328" s="121">
        <f t="shared" si="56"/>
        <v>40</v>
      </c>
      <c r="Z328" s="121">
        <f t="shared" si="57"/>
        <v>41.454911939739844</v>
      </c>
    </row>
    <row r="329" spans="1:26" x14ac:dyDescent="0.2">
      <c r="A329" s="4">
        <v>17</v>
      </c>
      <c r="B329" s="3" t="s">
        <v>8</v>
      </c>
      <c r="C329" s="102"/>
      <c r="D329" s="102" t="s">
        <v>143</v>
      </c>
      <c r="E329" s="102"/>
      <c r="F329" s="3"/>
      <c r="G329" s="3"/>
      <c r="H329" s="7">
        <v>38651</v>
      </c>
      <c r="I329" s="1">
        <f t="shared" si="51"/>
        <v>2005</v>
      </c>
      <c r="J329" s="1">
        <f t="shared" si="52"/>
        <v>10</v>
      </c>
      <c r="K329" s="6">
        <f t="shared" si="53"/>
        <v>298</v>
      </c>
      <c r="L329" s="1" t="str">
        <f>VLOOKUP(J329,Months!$A$1:$C$12,3)</f>
        <v>Fall</v>
      </c>
      <c r="M329" s="1" t="str">
        <f t="shared" si="54"/>
        <v>Fall 2005</v>
      </c>
      <c r="N329" s="1">
        <f>VLOOKUP(J329,Months!$A$1:$D$12,4)</f>
        <v>0.75</v>
      </c>
      <c r="O329" s="1">
        <f t="shared" si="55"/>
        <v>2005.75</v>
      </c>
      <c r="P329" s="1">
        <f t="shared" si="58"/>
        <v>0</v>
      </c>
      <c r="Q329" s="1">
        <f t="shared" si="59"/>
        <v>34</v>
      </c>
      <c r="R329" s="96">
        <v>18</v>
      </c>
      <c r="S329" s="95" t="s">
        <v>9</v>
      </c>
      <c r="T329" s="94"/>
      <c r="U329" s="95"/>
      <c r="V329" s="96">
        <v>58.333868387306318</v>
      </c>
      <c r="W329" s="1" t="str">
        <f t="shared" si="50"/>
        <v>Stress</v>
      </c>
      <c r="X329" s="121">
        <f t="shared" si="56"/>
        <v>60</v>
      </c>
      <c r="Z329" s="121">
        <f t="shared" si="57"/>
        <v>59.166934193653162</v>
      </c>
    </row>
    <row r="330" spans="1:26" x14ac:dyDescent="0.2">
      <c r="A330" s="4">
        <v>25</v>
      </c>
      <c r="B330" s="3" t="s">
        <v>24</v>
      </c>
      <c r="C330" s="102"/>
      <c r="D330" s="102" t="s">
        <v>143</v>
      </c>
      <c r="E330" s="102"/>
      <c r="F330" s="3"/>
      <c r="G330" s="3"/>
      <c r="H330" s="7">
        <v>38653</v>
      </c>
      <c r="I330" s="1">
        <f t="shared" si="51"/>
        <v>2005</v>
      </c>
      <c r="J330" s="1">
        <f t="shared" si="52"/>
        <v>10</v>
      </c>
      <c r="K330" s="6">
        <f t="shared" si="53"/>
        <v>300</v>
      </c>
      <c r="L330" s="1" t="str">
        <f>VLOOKUP(J330,Months!$A$1:$C$12,3)</f>
        <v>Fall</v>
      </c>
      <c r="M330" s="1" t="str">
        <f t="shared" si="54"/>
        <v>Fall 2005</v>
      </c>
      <c r="N330" s="1">
        <f>VLOOKUP(J330,Months!$A$1:$D$12,4)</f>
        <v>0.75</v>
      </c>
      <c r="O330" s="1">
        <f t="shared" si="55"/>
        <v>2005.75</v>
      </c>
      <c r="P330" s="1">
        <f t="shared" si="58"/>
        <v>0</v>
      </c>
      <c r="Q330" s="1">
        <f t="shared" si="59"/>
        <v>34</v>
      </c>
      <c r="R330" s="96">
        <v>21</v>
      </c>
      <c r="S330" s="95" t="s">
        <v>9</v>
      </c>
      <c r="T330" s="94"/>
      <c r="U330" s="95"/>
      <c r="V330" s="96">
        <v>66.326781344062937</v>
      </c>
      <c r="W330" s="1" t="str">
        <f t="shared" si="50"/>
        <v>Good</v>
      </c>
      <c r="X330" s="121">
        <f t="shared" si="56"/>
        <v>70</v>
      </c>
      <c r="Z330" s="121">
        <f t="shared" si="57"/>
        <v>68.163390672031468</v>
      </c>
    </row>
    <row r="331" spans="1:26" x14ac:dyDescent="0.2">
      <c r="A331" s="4">
        <v>2</v>
      </c>
      <c r="B331" s="3" t="s">
        <v>14</v>
      </c>
      <c r="C331" s="102"/>
      <c r="D331" s="102" t="s">
        <v>143</v>
      </c>
      <c r="E331" s="102"/>
      <c r="F331" s="3"/>
      <c r="G331" s="3"/>
      <c r="H331" s="7">
        <v>38653</v>
      </c>
      <c r="I331" s="1">
        <f t="shared" si="51"/>
        <v>2005</v>
      </c>
      <c r="J331" s="1">
        <f t="shared" si="52"/>
        <v>10</v>
      </c>
      <c r="K331" s="6">
        <f t="shared" si="53"/>
        <v>300</v>
      </c>
      <c r="L331" s="1" t="str">
        <f>VLOOKUP(J331,Months!$A$1:$C$12,3)</f>
        <v>Fall</v>
      </c>
      <c r="M331" s="1" t="str">
        <f t="shared" si="54"/>
        <v>Fall 2005</v>
      </c>
      <c r="N331" s="1">
        <f>VLOOKUP(J331,Months!$A$1:$D$12,4)</f>
        <v>0.75</v>
      </c>
      <c r="O331" s="1">
        <f t="shared" si="55"/>
        <v>2005.75</v>
      </c>
      <c r="P331" s="1">
        <f t="shared" si="58"/>
        <v>0</v>
      </c>
      <c r="Q331" s="1">
        <f t="shared" si="59"/>
        <v>34</v>
      </c>
      <c r="R331" s="96">
        <v>18</v>
      </c>
      <c r="S331" s="95" t="s">
        <v>9</v>
      </c>
      <c r="T331" s="94"/>
      <c r="U331" s="95"/>
      <c r="V331" s="96">
        <v>71.004273811577846</v>
      </c>
      <c r="W331" s="1" t="str">
        <f t="shared" si="50"/>
        <v>Good</v>
      </c>
      <c r="X331" s="121">
        <f t="shared" si="56"/>
        <v>60</v>
      </c>
      <c r="Z331" s="121">
        <f t="shared" si="57"/>
        <v>65.502136905788916</v>
      </c>
    </row>
    <row r="332" spans="1:26" x14ac:dyDescent="0.2">
      <c r="A332" s="4">
        <v>5</v>
      </c>
      <c r="B332" s="3" t="s">
        <v>28</v>
      </c>
      <c r="C332" s="102"/>
      <c r="D332" s="102" t="s">
        <v>143</v>
      </c>
      <c r="E332" s="102"/>
      <c r="F332" s="3"/>
      <c r="G332" s="3"/>
      <c r="H332" s="7">
        <v>38653</v>
      </c>
      <c r="I332" s="1">
        <f t="shared" si="51"/>
        <v>2005</v>
      </c>
      <c r="J332" s="1">
        <f t="shared" si="52"/>
        <v>10</v>
      </c>
      <c r="K332" s="6">
        <f t="shared" si="53"/>
        <v>300</v>
      </c>
      <c r="L332" s="1" t="str">
        <f>VLOOKUP(J332,Months!$A$1:$C$12,3)</f>
        <v>Fall</v>
      </c>
      <c r="M332" s="1" t="str">
        <f t="shared" si="54"/>
        <v>Fall 2005</v>
      </c>
      <c r="N332" s="1">
        <f>VLOOKUP(J332,Months!$A$1:$D$12,4)</f>
        <v>0.75</v>
      </c>
      <c r="O332" s="1">
        <f t="shared" si="55"/>
        <v>2005.75</v>
      </c>
      <c r="P332" s="1">
        <f t="shared" si="58"/>
        <v>0</v>
      </c>
      <c r="Q332" s="1">
        <f t="shared" si="59"/>
        <v>34</v>
      </c>
      <c r="R332" s="96">
        <v>21</v>
      </c>
      <c r="S332" s="95" t="s">
        <v>9</v>
      </c>
      <c r="T332" s="94"/>
      <c r="U332" s="95"/>
      <c r="V332" s="96">
        <v>73.353682686673665</v>
      </c>
      <c r="W332" s="1" t="str">
        <f t="shared" si="50"/>
        <v>Excellent</v>
      </c>
      <c r="X332" s="121">
        <f t="shared" si="56"/>
        <v>70</v>
      </c>
      <c r="Z332" s="121">
        <f t="shared" si="57"/>
        <v>71.676841343336832</v>
      </c>
    </row>
    <row r="333" spans="1:26" x14ac:dyDescent="0.2">
      <c r="A333" s="4">
        <v>32</v>
      </c>
      <c r="B333" s="3" t="s">
        <v>27</v>
      </c>
      <c r="C333" s="102"/>
      <c r="D333" s="102" t="s">
        <v>143</v>
      </c>
      <c r="E333" s="102"/>
      <c r="F333" s="3"/>
      <c r="G333" s="3"/>
      <c r="H333" s="7">
        <v>38654</v>
      </c>
      <c r="I333" s="1">
        <f t="shared" si="51"/>
        <v>2005</v>
      </c>
      <c r="J333" s="1">
        <f t="shared" si="52"/>
        <v>10</v>
      </c>
      <c r="K333" s="6">
        <f t="shared" si="53"/>
        <v>301</v>
      </c>
      <c r="L333" s="1" t="str">
        <f>VLOOKUP(J333,Months!$A$1:$C$12,3)</f>
        <v>Fall</v>
      </c>
      <c r="M333" s="1" t="str">
        <f t="shared" si="54"/>
        <v>Fall 2005</v>
      </c>
      <c r="N333" s="1">
        <f>VLOOKUP(J333,Months!$A$1:$D$12,4)</f>
        <v>0.75</v>
      </c>
      <c r="O333" s="1">
        <f t="shared" si="55"/>
        <v>2005.75</v>
      </c>
      <c r="P333" s="1">
        <f t="shared" si="58"/>
        <v>0</v>
      </c>
      <c r="Q333" s="1">
        <f t="shared" si="59"/>
        <v>34</v>
      </c>
      <c r="R333" s="96">
        <v>12</v>
      </c>
      <c r="S333" s="95" t="s">
        <v>3</v>
      </c>
      <c r="T333" s="94"/>
      <c r="U333" s="95"/>
      <c r="V333" s="96">
        <v>38.747282219548815</v>
      </c>
      <c r="W333" s="1" t="str">
        <f t="shared" si="50"/>
        <v>Severe Stress</v>
      </c>
      <c r="X333" s="121">
        <f t="shared" si="56"/>
        <v>40</v>
      </c>
      <c r="Z333" s="121">
        <f t="shared" si="57"/>
        <v>39.373641109774411</v>
      </c>
    </row>
    <row r="334" spans="1:26" x14ac:dyDescent="0.2">
      <c r="A334" s="4">
        <v>35</v>
      </c>
      <c r="B334" s="3" t="s">
        <v>29</v>
      </c>
      <c r="C334" s="102"/>
      <c r="D334" s="102" t="s">
        <v>143</v>
      </c>
      <c r="E334" s="102"/>
      <c r="F334" s="3"/>
      <c r="G334" s="3"/>
      <c r="H334" s="7">
        <v>38654</v>
      </c>
      <c r="I334" s="1">
        <f t="shared" si="51"/>
        <v>2005</v>
      </c>
      <c r="J334" s="1">
        <f t="shared" si="52"/>
        <v>10</v>
      </c>
      <c r="K334" s="6">
        <f t="shared" si="53"/>
        <v>301</v>
      </c>
      <c r="L334" s="1" t="str">
        <f>VLOOKUP(J334,Months!$A$1:$C$12,3)</f>
        <v>Fall</v>
      </c>
      <c r="M334" s="1" t="str">
        <f t="shared" si="54"/>
        <v>Fall 2005</v>
      </c>
      <c r="N334" s="1">
        <f>VLOOKUP(J334,Months!$A$1:$D$12,4)</f>
        <v>0.75</v>
      </c>
      <c r="O334" s="1">
        <f t="shared" si="55"/>
        <v>2005.75</v>
      </c>
      <c r="P334" s="1">
        <f t="shared" si="58"/>
        <v>0</v>
      </c>
      <c r="Q334" s="1">
        <f t="shared" si="59"/>
        <v>34</v>
      </c>
      <c r="R334" s="96">
        <v>24</v>
      </c>
      <c r="S334" s="95" t="s">
        <v>9</v>
      </c>
      <c r="T334" s="94"/>
      <c r="U334" s="95"/>
      <c r="V334" s="96">
        <v>79.433117955508607</v>
      </c>
      <c r="W334" s="1" t="str">
        <f t="shared" si="50"/>
        <v>Excellent</v>
      </c>
      <c r="X334" s="121">
        <f t="shared" si="56"/>
        <v>80</v>
      </c>
      <c r="Z334" s="121">
        <f t="shared" si="57"/>
        <v>79.716558977754303</v>
      </c>
    </row>
    <row r="335" spans="1:26" x14ac:dyDescent="0.2">
      <c r="A335" s="4">
        <v>7</v>
      </c>
      <c r="B335" s="3" t="s">
        <v>23</v>
      </c>
      <c r="C335" s="102"/>
      <c r="D335" s="102" t="s">
        <v>143</v>
      </c>
      <c r="E335" s="102"/>
      <c r="F335" s="3"/>
      <c r="G335" s="3"/>
      <c r="H335" s="7">
        <v>38354</v>
      </c>
      <c r="I335" s="1">
        <f t="shared" si="51"/>
        <v>2005</v>
      </c>
      <c r="J335" s="1">
        <f t="shared" si="52"/>
        <v>1</v>
      </c>
      <c r="K335" s="6">
        <f t="shared" si="53"/>
        <v>1</v>
      </c>
      <c r="L335" s="1" t="str">
        <f>VLOOKUP(J335,Months!$A$1:$C$12,3)</f>
        <v>Winter</v>
      </c>
      <c r="M335" s="1" t="str">
        <f t="shared" si="54"/>
        <v>Winter 2005</v>
      </c>
      <c r="N335" s="1">
        <f>VLOOKUP(J335,Months!$A$1:$D$12,4)</f>
        <v>0.99</v>
      </c>
      <c r="O335" s="1">
        <f t="shared" si="55"/>
        <v>2005.99</v>
      </c>
      <c r="P335" s="1">
        <f t="shared" si="58"/>
        <v>1</v>
      </c>
      <c r="Q335" s="1">
        <f t="shared" si="59"/>
        <v>35</v>
      </c>
      <c r="R335" s="96">
        <v>21</v>
      </c>
      <c r="S335" s="95" t="s">
        <v>9</v>
      </c>
      <c r="T335" s="94"/>
      <c r="U335" s="95"/>
      <c r="V335" s="96">
        <v>72.777167258917785</v>
      </c>
      <c r="W335" s="1" t="str">
        <f t="shared" si="50"/>
        <v>Excellent</v>
      </c>
      <c r="X335" s="121">
        <f t="shared" si="56"/>
        <v>70</v>
      </c>
      <c r="Z335" s="121">
        <f t="shared" si="57"/>
        <v>71.388583629458893</v>
      </c>
    </row>
    <row r="336" spans="1:26" x14ac:dyDescent="0.2">
      <c r="A336" s="4">
        <v>9</v>
      </c>
      <c r="B336" s="3" t="s">
        <v>22</v>
      </c>
      <c r="C336" s="102"/>
      <c r="D336" s="102" t="s">
        <v>143</v>
      </c>
      <c r="E336" s="102"/>
      <c r="F336" s="3"/>
      <c r="G336" s="3"/>
      <c r="H336" s="7">
        <v>38354</v>
      </c>
      <c r="I336" s="1">
        <f t="shared" si="51"/>
        <v>2005</v>
      </c>
      <c r="J336" s="1">
        <f t="shared" si="52"/>
        <v>1</v>
      </c>
      <c r="K336" s="6">
        <f t="shared" si="53"/>
        <v>1</v>
      </c>
      <c r="L336" s="1" t="str">
        <f>VLOOKUP(J336,Months!$A$1:$C$12,3)</f>
        <v>Winter</v>
      </c>
      <c r="M336" s="1" t="str">
        <f t="shared" si="54"/>
        <v>Winter 2005</v>
      </c>
      <c r="N336" s="1">
        <f>VLOOKUP(J336,Months!$A$1:$D$12,4)</f>
        <v>0.99</v>
      </c>
      <c r="O336" s="1">
        <f t="shared" si="55"/>
        <v>2005.99</v>
      </c>
      <c r="P336" s="1">
        <f t="shared" si="58"/>
        <v>0</v>
      </c>
      <c r="Q336" s="1">
        <f t="shared" si="59"/>
        <v>35</v>
      </c>
      <c r="R336" s="96">
        <v>21</v>
      </c>
      <c r="S336" s="95" t="s">
        <v>9</v>
      </c>
      <c r="T336" s="94"/>
      <c r="U336" s="95"/>
      <c r="V336" s="96">
        <v>74.813829314213564</v>
      </c>
      <c r="W336" s="1" t="str">
        <f t="shared" si="50"/>
        <v>Excellent</v>
      </c>
      <c r="X336" s="121">
        <f t="shared" si="56"/>
        <v>70</v>
      </c>
      <c r="Z336" s="121">
        <f t="shared" si="57"/>
        <v>72.406914657106782</v>
      </c>
    </row>
    <row r="337" spans="1:26" x14ac:dyDescent="0.2">
      <c r="A337" s="4">
        <v>35</v>
      </c>
      <c r="B337" s="3" t="s">
        <v>29</v>
      </c>
      <c r="C337" s="102"/>
      <c r="D337" s="102" t="s">
        <v>143</v>
      </c>
      <c r="E337" s="102"/>
      <c r="F337" s="3"/>
      <c r="G337" s="3"/>
      <c r="H337" s="7">
        <v>38810</v>
      </c>
      <c r="I337" s="1">
        <f t="shared" si="51"/>
        <v>2006</v>
      </c>
      <c r="J337" s="1">
        <f t="shared" si="52"/>
        <v>4</v>
      </c>
      <c r="K337" s="6">
        <f t="shared" si="53"/>
        <v>92</v>
      </c>
      <c r="L337" s="1" t="str">
        <f>VLOOKUP(J337,Months!$A$1:$C$12,3)</f>
        <v>Spring</v>
      </c>
      <c r="M337" s="1" t="str">
        <f t="shared" si="54"/>
        <v>Spring 2006</v>
      </c>
      <c r="N337" s="1">
        <f>VLOOKUP(J337,Months!$A$1:$D$12,4)</f>
        <v>0.25</v>
      </c>
      <c r="O337" s="1">
        <f t="shared" si="55"/>
        <v>2006.25</v>
      </c>
      <c r="P337" s="1">
        <f t="shared" si="58"/>
        <v>1</v>
      </c>
      <c r="Q337" s="1">
        <f t="shared" si="59"/>
        <v>36</v>
      </c>
      <c r="R337" s="96">
        <v>21</v>
      </c>
      <c r="S337" s="95" t="s">
        <v>9</v>
      </c>
      <c r="T337" s="94"/>
      <c r="U337" s="95"/>
      <c r="V337" s="96">
        <v>78.398964645499944</v>
      </c>
      <c r="W337" s="1" t="str">
        <f t="shared" si="50"/>
        <v>Excellent</v>
      </c>
      <c r="X337" s="121">
        <f t="shared" si="56"/>
        <v>70</v>
      </c>
      <c r="Z337" s="121">
        <f t="shared" si="57"/>
        <v>74.199482322749972</v>
      </c>
    </row>
    <row r="338" spans="1:26" x14ac:dyDescent="0.2">
      <c r="A338" s="4">
        <v>29</v>
      </c>
      <c r="B338" s="1" t="s">
        <v>93</v>
      </c>
      <c r="C338" s="102" t="s">
        <v>6</v>
      </c>
      <c r="D338" s="102" t="s">
        <v>143</v>
      </c>
      <c r="E338" s="102"/>
      <c r="F338" s="3"/>
      <c r="G338" s="3"/>
      <c r="H338" s="7">
        <v>38837</v>
      </c>
      <c r="I338" s="1">
        <f t="shared" si="51"/>
        <v>2006</v>
      </c>
      <c r="J338" s="1">
        <f t="shared" si="52"/>
        <v>4</v>
      </c>
      <c r="K338" s="6">
        <f t="shared" si="53"/>
        <v>119</v>
      </c>
      <c r="L338" s="1" t="str">
        <f>VLOOKUP(J338,Months!$A$1:$C$12,3)</f>
        <v>Spring</v>
      </c>
      <c r="M338" s="1" t="str">
        <f t="shared" si="54"/>
        <v>Spring 2006</v>
      </c>
      <c r="N338" s="1">
        <f>VLOOKUP(J338,Months!$A$1:$D$12,4)</f>
        <v>0.25</v>
      </c>
      <c r="O338" s="1">
        <f t="shared" si="55"/>
        <v>2006.25</v>
      </c>
      <c r="P338" s="1">
        <f t="shared" si="58"/>
        <v>0</v>
      </c>
      <c r="Q338" s="1">
        <f t="shared" si="59"/>
        <v>36</v>
      </c>
      <c r="R338" s="96">
        <v>12</v>
      </c>
      <c r="S338" s="95" t="s">
        <v>3</v>
      </c>
      <c r="T338" s="94"/>
      <c r="U338" s="95"/>
      <c r="V338" s="96">
        <v>44.847358111023134</v>
      </c>
      <c r="W338" s="1" t="str">
        <f t="shared" si="50"/>
        <v>Stress</v>
      </c>
      <c r="X338" s="121">
        <f t="shared" si="56"/>
        <v>40</v>
      </c>
      <c r="Z338" s="121">
        <f t="shared" si="57"/>
        <v>42.42367905551157</v>
      </c>
    </row>
    <row r="339" spans="1:26" x14ac:dyDescent="0.2">
      <c r="A339" s="4">
        <v>5</v>
      </c>
      <c r="B339" s="3" t="s">
        <v>28</v>
      </c>
      <c r="C339" s="102"/>
      <c r="D339" s="102" t="s">
        <v>143</v>
      </c>
      <c r="E339" s="102"/>
      <c r="F339" s="3"/>
      <c r="G339" s="3"/>
      <c r="H339" s="7">
        <v>38847</v>
      </c>
      <c r="I339" s="1">
        <f t="shared" si="51"/>
        <v>2006</v>
      </c>
      <c r="J339" s="1">
        <f t="shared" si="52"/>
        <v>5</v>
      </c>
      <c r="K339" s="6">
        <f t="shared" si="53"/>
        <v>129</v>
      </c>
      <c r="L339" s="1" t="str">
        <f>VLOOKUP(J339,Months!$A$1:$C$12,3)</f>
        <v>Spring</v>
      </c>
      <c r="M339" s="1" t="str">
        <f t="shared" si="54"/>
        <v>Spring 2006</v>
      </c>
      <c r="N339" s="1">
        <f>VLOOKUP(J339,Months!$A$1:$D$12,4)</f>
        <v>0.25</v>
      </c>
      <c r="O339" s="1">
        <f t="shared" si="55"/>
        <v>2006.25</v>
      </c>
      <c r="P339" s="1">
        <f t="shared" si="58"/>
        <v>0</v>
      </c>
      <c r="Q339" s="1">
        <f t="shared" si="59"/>
        <v>36</v>
      </c>
      <c r="R339" s="96">
        <v>21</v>
      </c>
      <c r="S339" s="95" t="s">
        <v>9</v>
      </c>
      <c r="T339" s="94"/>
      <c r="U339" s="95"/>
      <c r="V339" s="96">
        <v>70.21502128895942</v>
      </c>
      <c r="W339" s="1" t="str">
        <f t="shared" ref="W339:W344" si="60">IF(V339&lt;=42,"Severe Stress",IF(V339&lt;=59,"Stress",IF(V339&lt;=72,"Good","Excellent")))</f>
        <v>Good</v>
      </c>
      <c r="X339" s="121">
        <f t="shared" si="56"/>
        <v>70</v>
      </c>
      <c r="Z339" s="121">
        <f t="shared" si="57"/>
        <v>70.107510644479703</v>
      </c>
    </row>
    <row r="340" spans="1:26" x14ac:dyDescent="0.2">
      <c r="A340" s="4">
        <v>2</v>
      </c>
      <c r="B340" s="3" t="s">
        <v>14</v>
      </c>
      <c r="C340" s="102"/>
      <c r="D340" s="102" t="s">
        <v>143</v>
      </c>
      <c r="E340" s="102"/>
      <c r="F340" s="3"/>
      <c r="G340" s="3"/>
      <c r="H340" s="7">
        <v>38847</v>
      </c>
      <c r="I340" s="1">
        <f t="shared" si="51"/>
        <v>2006</v>
      </c>
      <c r="J340" s="1">
        <f t="shared" si="52"/>
        <v>5</v>
      </c>
      <c r="K340" s="6">
        <f t="shared" si="53"/>
        <v>129</v>
      </c>
      <c r="L340" s="1" t="str">
        <f>VLOOKUP(J340,Months!$A$1:$C$12,3)</f>
        <v>Spring</v>
      </c>
      <c r="M340" s="1" t="str">
        <f t="shared" si="54"/>
        <v>Spring 2006</v>
      </c>
      <c r="N340" s="1">
        <f>VLOOKUP(J340,Months!$A$1:$D$12,4)</f>
        <v>0.25</v>
      </c>
      <c r="O340" s="1">
        <f t="shared" si="55"/>
        <v>2006.25</v>
      </c>
      <c r="P340" s="1">
        <f t="shared" si="58"/>
        <v>0</v>
      </c>
      <c r="Q340" s="1">
        <f t="shared" si="59"/>
        <v>36</v>
      </c>
      <c r="R340" s="96">
        <v>21</v>
      </c>
      <c r="S340" s="95" t="s">
        <v>9</v>
      </c>
      <c r="T340" s="94"/>
      <c r="U340" s="95"/>
      <c r="V340" s="96">
        <v>71.574422005748346</v>
      </c>
      <c r="W340" s="1" t="str">
        <f t="shared" si="60"/>
        <v>Good</v>
      </c>
      <c r="X340" s="121">
        <f t="shared" si="56"/>
        <v>70</v>
      </c>
      <c r="Z340" s="121">
        <f t="shared" si="57"/>
        <v>70.787211002874173</v>
      </c>
    </row>
    <row r="341" spans="1:26" x14ac:dyDescent="0.2">
      <c r="A341" s="4">
        <v>17</v>
      </c>
      <c r="B341" s="3" t="s">
        <v>8</v>
      </c>
      <c r="C341" s="102"/>
      <c r="D341" s="102" t="s">
        <v>143</v>
      </c>
      <c r="E341" s="102"/>
      <c r="F341" s="3"/>
      <c r="G341" s="3"/>
      <c r="H341" s="7">
        <v>38996</v>
      </c>
      <c r="I341" s="1">
        <f t="shared" si="51"/>
        <v>2006</v>
      </c>
      <c r="J341" s="1">
        <f t="shared" si="52"/>
        <v>10</v>
      </c>
      <c r="K341" s="6">
        <f t="shared" si="53"/>
        <v>278</v>
      </c>
      <c r="L341" s="1" t="str">
        <f>VLOOKUP(J341,Months!$A$1:$C$12,3)</f>
        <v>Fall</v>
      </c>
      <c r="M341" s="1" t="str">
        <f t="shared" si="54"/>
        <v>Fall 2006</v>
      </c>
      <c r="N341" s="1">
        <f>VLOOKUP(J341,Months!$A$1:$D$12,4)</f>
        <v>0.75</v>
      </c>
      <c r="O341" s="1">
        <f t="shared" si="55"/>
        <v>2006.75</v>
      </c>
      <c r="P341" s="1">
        <f t="shared" si="58"/>
        <v>1</v>
      </c>
      <c r="Q341" s="1">
        <f t="shared" si="59"/>
        <v>37</v>
      </c>
      <c r="R341" s="96">
        <v>18</v>
      </c>
      <c r="S341" s="95" t="s">
        <v>9</v>
      </c>
      <c r="T341" s="94"/>
      <c r="U341" s="95"/>
      <c r="V341" s="96">
        <v>57.506398962479146</v>
      </c>
      <c r="W341" s="1" t="str">
        <f t="shared" si="60"/>
        <v>Stress</v>
      </c>
      <c r="X341" s="121">
        <f t="shared" si="56"/>
        <v>60</v>
      </c>
      <c r="Z341" s="121">
        <f t="shared" si="57"/>
        <v>58.753199481239577</v>
      </c>
    </row>
    <row r="342" spans="1:26" x14ac:dyDescent="0.2">
      <c r="A342" s="4">
        <v>6</v>
      </c>
      <c r="B342" s="3" t="s">
        <v>20</v>
      </c>
      <c r="C342" s="102"/>
      <c r="D342" s="102" t="s">
        <v>143</v>
      </c>
      <c r="E342" s="102"/>
      <c r="F342" s="3"/>
      <c r="G342" s="3"/>
      <c r="H342" s="7">
        <v>39012</v>
      </c>
      <c r="I342" s="1">
        <f t="shared" si="51"/>
        <v>2006</v>
      </c>
      <c r="J342" s="1">
        <f t="shared" si="52"/>
        <v>10</v>
      </c>
      <c r="K342" s="6">
        <f t="shared" si="53"/>
        <v>294</v>
      </c>
      <c r="L342" s="1" t="str">
        <f>VLOOKUP(J342,Months!$A$1:$C$12,3)</f>
        <v>Fall</v>
      </c>
      <c r="M342" s="1" t="str">
        <f t="shared" si="54"/>
        <v>Fall 2006</v>
      </c>
      <c r="N342" s="1">
        <f>VLOOKUP(J342,Months!$A$1:$D$12,4)</f>
        <v>0.75</v>
      </c>
      <c r="O342" s="1">
        <f t="shared" si="55"/>
        <v>2006.75</v>
      </c>
      <c r="P342" s="1">
        <f t="shared" si="58"/>
        <v>0</v>
      </c>
      <c r="Q342" s="1">
        <f t="shared" si="59"/>
        <v>37</v>
      </c>
      <c r="R342" s="96">
        <v>12</v>
      </c>
      <c r="S342" s="95" t="s">
        <v>3</v>
      </c>
      <c r="T342" s="94"/>
      <c r="U342" s="95"/>
      <c r="V342" s="96">
        <v>43.209391629786026</v>
      </c>
      <c r="W342" s="1" t="str">
        <f t="shared" si="60"/>
        <v>Stress</v>
      </c>
      <c r="X342" s="121">
        <f t="shared" si="56"/>
        <v>40</v>
      </c>
      <c r="Z342" s="121">
        <f t="shared" si="57"/>
        <v>41.604695814893013</v>
      </c>
    </row>
    <row r="343" spans="1:26" x14ac:dyDescent="0.2">
      <c r="A343" s="4">
        <v>3</v>
      </c>
      <c r="B343" s="3" t="s">
        <v>15</v>
      </c>
      <c r="C343" s="102"/>
      <c r="D343" s="102" t="s">
        <v>143</v>
      </c>
      <c r="E343" s="4">
        <v>11</v>
      </c>
      <c r="F343" s="3"/>
      <c r="G343" s="3"/>
      <c r="H343" s="7">
        <v>39012</v>
      </c>
      <c r="I343" s="1">
        <f t="shared" si="51"/>
        <v>2006</v>
      </c>
      <c r="J343" s="1">
        <f t="shared" si="52"/>
        <v>10</v>
      </c>
      <c r="K343" s="6">
        <f t="shared" si="53"/>
        <v>294</v>
      </c>
      <c r="L343" s="1" t="str">
        <f>VLOOKUP(J343,Months!$A$1:$C$12,3)</f>
        <v>Fall</v>
      </c>
      <c r="M343" s="1" t="str">
        <f t="shared" si="54"/>
        <v>Fall 2006</v>
      </c>
      <c r="N343" s="1">
        <f>VLOOKUP(J343,Months!$A$1:$D$12,4)</f>
        <v>0.75</v>
      </c>
      <c r="O343" s="1">
        <f t="shared" si="55"/>
        <v>2006.75</v>
      </c>
      <c r="P343" s="1">
        <f t="shared" si="58"/>
        <v>0</v>
      </c>
      <c r="Q343" s="1">
        <f t="shared" si="59"/>
        <v>37</v>
      </c>
      <c r="R343" s="96">
        <v>12</v>
      </c>
      <c r="S343" s="95" t="s">
        <v>3</v>
      </c>
      <c r="T343" s="94"/>
      <c r="U343" s="95"/>
      <c r="V343" s="96">
        <v>52.770891702240185</v>
      </c>
      <c r="W343" s="1" t="str">
        <f t="shared" si="60"/>
        <v>Stress</v>
      </c>
      <c r="X343" s="121">
        <f t="shared" si="56"/>
        <v>40</v>
      </c>
      <c r="Z343" s="121">
        <f t="shared" si="57"/>
        <v>46.385445851120096</v>
      </c>
    </row>
    <row r="344" spans="1:26" x14ac:dyDescent="0.2">
      <c r="A344" s="4">
        <v>27</v>
      </c>
      <c r="B344" s="3" t="s">
        <v>2</v>
      </c>
      <c r="C344" s="102"/>
      <c r="D344" s="102" t="s">
        <v>143</v>
      </c>
      <c r="E344" s="4">
        <v>13</v>
      </c>
      <c r="F344" s="3"/>
      <c r="G344" s="3"/>
      <c r="H344" s="7">
        <v>39023</v>
      </c>
      <c r="I344" s="1">
        <f t="shared" si="51"/>
        <v>2006</v>
      </c>
      <c r="J344" s="1">
        <f t="shared" si="52"/>
        <v>11</v>
      </c>
      <c r="K344" s="6">
        <f t="shared" si="53"/>
        <v>305</v>
      </c>
      <c r="L344" s="1" t="str">
        <f>VLOOKUP(J344,Months!$A$1:$C$12,3)</f>
        <v>Fall</v>
      </c>
      <c r="M344" s="1" t="str">
        <f t="shared" si="54"/>
        <v>Fall 2006</v>
      </c>
      <c r="N344" s="1">
        <f>VLOOKUP(J344,Months!$A$1:$D$12,4)</f>
        <v>0.75</v>
      </c>
      <c r="O344" s="1">
        <f t="shared" si="55"/>
        <v>2006.75</v>
      </c>
      <c r="P344" s="1">
        <f t="shared" si="58"/>
        <v>0</v>
      </c>
      <c r="Q344" s="1">
        <f t="shared" si="59"/>
        <v>37</v>
      </c>
      <c r="R344" s="96">
        <v>9</v>
      </c>
      <c r="S344" s="95" t="s">
        <v>3</v>
      </c>
      <c r="T344" s="94"/>
      <c r="U344" s="95"/>
      <c r="V344" s="96">
        <v>41.369715188225122</v>
      </c>
      <c r="W344" s="1" t="str">
        <f t="shared" si="60"/>
        <v>Severe Stress</v>
      </c>
      <c r="X344" s="121">
        <f t="shared" si="56"/>
        <v>30</v>
      </c>
      <c r="Z344" s="121">
        <f t="shared" si="57"/>
        <v>35.684857594112557</v>
      </c>
    </row>
    <row r="345" spans="1:26" x14ac:dyDescent="0.2">
      <c r="A345" s="4">
        <v>63</v>
      </c>
      <c r="B345" s="1" t="s">
        <v>385</v>
      </c>
      <c r="C345" s="4" t="s">
        <v>385</v>
      </c>
      <c r="D345" s="4" t="s">
        <v>387</v>
      </c>
      <c r="E345" s="4" t="s">
        <v>394</v>
      </c>
      <c r="G345" s="1" t="s">
        <v>386</v>
      </c>
      <c r="H345" s="2">
        <v>39151</v>
      </c>
      <c r="I345" s="1">
        <f t="shared" si="51"/>
        <v>2007</v>
      </c>
      <c r="J345" s="1">
        <f t="shared" si="52"/>
        <v>3</v>
      </c>
      <c r="K345" s="6">
        <f t="shared" si="53"/>
        <v>68</v>
      </c>
      <c r="L345" s="1" t="s">
        <v>403</v>
      </c>
      <c r="M345" s="1" t="str">
        <f t="shared" si="54"/>
        <v>Spring 2007</v>
      </c>
      <c r="N345" s="1">
        <f>VLOOKUP(J345,Months!$A$1:$D$12,4)</f>
        <v>0.25</v>
      </c>
      <c r="O345" s="1">
        <f t="shared" si="55"/>
        <v>2007.25</v>
      </c>
      <c r="P345" s="1">
        <f t="shared" si="58"/>
        <v>1</v>
      </c>
      <c r="Q345" s="1">
        <f t="shared" si="59"/>
        <v>38</v>
      </c>
      <c r="R345" s="96"/>
      <c r="S345" s="100"/>
      <c r="T345" s="94">
        <v>9</v>
      </c>
      <c r="U345" s="95" t="s">
        <v>96</v>
      </c>
      <c r="V345" s="94"/>
      <c r="W345" s="95"/>
      <c r="Y345" s="121">
        <f t="shared" ref="Y345:Y386" si="61">T345*100/12</f>
        <v>75</v>
      </c>
      <c r="Z345" s="121">
        <f t="shared" si="57"/>
        <v>75</v>
      </c>
    </row>
    <row r="346" spans="1:26" x14ac:dyDescent="0.2">
      <c r="A346" s="4">
        <v>67</v>
      </c>
      <c r="B346" s="1" t="s">
        <v>388</v>
      </c>
      <c r="C346" s="4" t="s">
        <v>388</v>
      </c>
      <c r="D346" s="4" t="s">
        <v>387</v>
      </c>
      <c r="E346" s="4" t="s">
        <v>398</v>
      </c>
      <c r="G346" s="1" t="s">
        <v>389</v>
      </c>
      <c r="H346" s="2">
        <v>39172</v>
      </c>
      <c r="I346" s="1">
        <f t="shared" si="51"/>
        <v>2007</v>
      </c>
      <c r="J346" s="1">
        <f t="shared" si="52"/>
        <v>3</v>
      </c>
      <c r="K346" s="6">
        <f t="shared" si="53"/>
        <v>89</v>
      </c>
      <c r="L346" s="1" t="s">
        <v>403</v>
      </c>
      <c r="M346" s="1" t="str">
        <f t="shared" si="54"/>
        <v>Spring 2007</v>
      </c>
      <c r="N346" s="1">
        <f>VLOOKUP(J346,Months!$A$1:$D$12,4)</f>
        <v>0.25</v>
      </c>
      <c r="O346" s="1">
        <f t="shared" si="55"/>
        <v>2007.25</v>
      </c>
      <c r="P346" s="1">
        <f t="shared" si="58"/>
        <v>0</v>
      </c>
      <c r="Q346" s="1">
        <f t="shared" si="59"/>
        <v>38</v>
      </c>
      <c r="R346" s="96"/>
      <c r="S346" s="100"/>
      <c r="T346" s="94">
        <v>8</v>
      </c>
      <c r="U346" s="95" t="s">
        <v>393</v>
      </c>
      <c r="V346" s="94"/>
      <c r="W346" s="95"/>
      <c r="Y346" s="121">
        <f t="shared" si="61"/>
        <v>66.666666666666671</v>
      </c>
      <c r="Z346" s="121">
        <f t="shared" si="57"/>
        <v>66.666666666666671</v>
      </c>
    </row>
    <row r="347" spans="1:26" x14ac:dyDescent="0.2">
      <c r="A347" s="4">
        <v>63</v>
      </c>
      <c r="B347" s="1" t="s">
        <v>385</v>
      </c>
      <c r="C347" s="4" t="s">
        <v>385</v>
      </c>
      <c r="D347" s="4" t="s">
        <v>387</v>
      </c>
      <c r="E347" s="4" t="s">
        <v>394</v>
      </c>
      <c r="G347" s="1" t="s">
        <v>386</v>
      </c>
      <c r="H347" s="2">
        <v>39212</v>
      </c>
      <c r="I347" s="1">
        <f t="shared" si="51"/>
        <v>2007</v>
      </c>
      <c r="J347" s="1">
        <f t="shared" si="52"/>
        <v>5</v>
      </c>
      <c r="K347" s="6">
        <f t="shared" si="53"/>
        <v>129</v>
      </c>
      <c r="L347" s="1" t="s">
        <v>403</v>
      </c>
      <c r="M347" s="1" t="str">
        <f t="shared" si="54"/>
        <v>Spring 2007</v>
      </c>
      <c r="N347" s="1">
        <f>VLOOKUP(J347,Months!$A$1:$D$12,4)</f>
        <v>0.25</v>
      </c>
      <c r="O347" s="1">
        <f t="shared" si="55"/>
        <v>2007.25</v>
      </c>
      <c r="P347" s="1">
        <f t="shared" si="58"/>
        <v>0</v>
      </c>
      <c r="Q347" s="1">
        <f t="shared" si="59"/>
        <v>38</v>
      </c>
      <c r="R347" s="96"/>
      <c r="S347" s="100"/>
      <c r="T347" s="94">
        <v>9</v>
      </c>
      <c r="U347" s="95" t="s">
        <v>96</v>
      </c>
      <c r="V347" s="94"/>
      <c r="W347" s="95"/>
      <c r="Y347" s="121">
        <f t="shared" si="61"/>
        <v>75</v>
      </c>
      <c r="Z347" s="121">
        <f t="shared" si="57"/>
        <v>75</v>
      </c>
    </row>
    <row r="348" spans="1:26" x14ac:dyDescent="0.2">
      <c r="A348" s="4">
        <v>64</v>
      </c>
      <c r="B348" s="1" t="s">
        <v>42</v>
      </c>
      <c r="C348" s="4" t="s">
        <v>42</v>
      </c>
      <c r="D348" s="4" t="s">
        <v>387</v>
      </c>
      <c r="E348" s="4" t="s">
        <v>395</v>
      </c>
      <c r="G348" s="1" t="s">
        <v>390</v>
      </c>
      <c r="H348" s="2">
        <v>39256</v>
      </c>
      <c r="I348" s="1">
        <f t="shared" si="51"/>
        <v>2007</v>
      </c>
      <c r="J348" s="1">
        <f t="shared" si="52"/>
        <v>6</v>
      </c>
      <c r="K348" s="6">
        <f t="shared" si="53"/>
        <v>173</v>
      </c>
      <c r="L348" s="1" t="s">
        <v>405</v>
      </c>
      <c r="M348" s="1" t="str">
        <f t="shared" si="54"/>
        <v>Summer 2007</v>
      </c>
      <c r="N348" s="1">
        <f>VLOOKUP(J348,Months!$A$1:$D$12,4)</f>
        <v>0.5</v>
      </c>
      <c r="O348" s="1">
        <f t="shared" si="55"/>
        <v>2007.5</v>
      </c>
      <c r="P348" s="1">
        <f t="shared" si="58"/>
        <v>1</v>
      </c>
      <c r="Q348" s="1">
        <f t="shared" si="59"/>
        <v>39</v>
      </c>
      <c r="R348" s="96"/>
      <c r="S348" s="100"/>
      <c r="T348" s="94">
        <v>9</v>
      </c>
      <c r="U348" s="95" t="s">
        <v>96</v>
      </c>
      <c r="V348" s="94"/>
      <c r="W348" s="95"/>
      <c r="Y348" s="121">
        <f t="shared" si="61"/>
        <v>75</v>
      </c>
      <c r="Z348" s="121">
        <f t="shared" si="57"/>
        <v>75</v>
      </c>
    </row>
    <row r="349" spans="1:26" x14ac:dyDescent="0.2">
      <c r="A349" s="4">
        <v>67</v>
      </c>
      <c r="B349" s="1" t="s">
        <v>388</v>
      </c>
      <c r="C349" s="4" t="s">
        <v>388</v>
      </c>
      <c r="D349" s="4" t="s">
        <v>387</v>
      </c>
      <c r="E349" s="4" t="s">
        <v>398</v>
      </c>
      <c r="G349" s="1" t="s">
        <v>389</v>
      </c>
      <c r="H349" s="2">
        <v>39261</v>
      </c>
      <c r="I349" s="1">
        <f t="shared" si="51"/>
        <v>2007</v>
      </c>
      <c r="J349" s="1">
        <f t="shared" si="52"/>
        <v>6</v>
      </c>
      <c r="K349" s="6">
        <f t="shared" si="53"/>
        <v>178</v>
      </c>
      <c r="L349" s="1" t="s">
        <v>405</v>
      </c>
      <c r="M349" s="1" t="str">
        <f t="shared" si="54"/>
        <v>Summer 2007</v>
      </c>
      <c r="N349" s="1">
        <f>VLOOKUP(J349,Months!$A$1:$D$12,4)</f>
        <v>0.5</v>
      </c>
      <c r="O349" s="1">
        <f t="shared" si="55"/>
        <v>2007.5</v>
      </c>
      <c r="P349" s="1">
        <f t="shared" si="58"/>
        <v>0</v>
      </c>
      <c r="Q349" s="1">
        <f t="shared" si="59"/>
        <v>39</v>
      </c>
      <c r="R349" s="96"/>
      <c r="S349" s="100"/>
      <c r="T349" s="94">
        <v>8</v>
      </c>
      <c r="U349" s="95" t="s">
        <v>393</v>
      </c>
      <c r="V349" s="94"/>
      <c r="W349" s="95"/>
      <c r="Y349" s="121">
        <f t="shared" si="61"/>
        <v>66.666666666666671</v>
      </c>
      <c r="Z349" s="121">
        <f t="shared" si="57"/>
        <v>66.666666666666671</v>
      </c>
    </row>
    <row r="350" spans="1:26" x14ac:dyDescent="0.2">
      <c r="A350" s="4">
        <v>64</v>
      </c>
      <c r="B350" s="1" t="s">
        <v>42</v>
      </c>
      <c r="C350" s="4" t="s">
        <v>42</v>
      </c>
      <c r="D350" s="4" t="s">
        <v>387</v>
      </c>
      <c r="E350" s="4" t="s">
        <v>395</v>
      </c>
      <c r="G350" s="1" t="s">
        <v>390</v>
      </c>
      <c r="H350" s="2">
        <v>39261</v>
      </c>
      <c r="I350" s="1">
        <f t="shared" si="51"/>
        <v>2007</v>
      </c>
      <c r="J350" s="1">
        <f t="shared" si="52"/>
        <v>6</v>
      </c>
      <c r="K350" s="6">
        <f t="shared" si="53"/>
        <v>178</v>
      </c>
      <c r="L350" s="1" t="s">
        <v>405</v>
      </c>
      <c r="M350" s="1" t="str">
        <f t="shared" si="54"/>
        <v>Summer 2007</v>
      </c>
      <c r="N350" s="1">
        <f>VLOOKUP(J350,Months!$A$1:$D$12,4)</f>
        <v>0.5</v>
      </c>
      <c r="O350" s="1">
        <f t="shared" si="55"/>
        <v>2007.5</v>
      </c>
      <c r="P350" s="1">
        <f t="shared" si="58"/>
        <v>0</v>
      </c>
      <c r="Q350" s="1">
        <f t="shared" si="59"/>
        <v>39</v>
      </c>
      <c r="R350" s="96"/>
      <c r="S350" s="100"/>
      <c r="T350" s="94">
        <v>9</v>
      </c>
      <c r="U350" s="95" t="s">
        <v>96</v>
      </c>
      <c r="V350" s="94"/>
      <c r="W350" s="95"/>
      <c r="Y350" s="121">
        <f t="shared" si="61"/>
        <v>75</v>
      </c>
      <c r="Z350" s="121">
        <f t="shared" si="57"/>
        <v>75</v>
      </c>
    </row>
    <row r="351" spans="1:26" x14ac:dyDescent="0.2">
      <c r="A351" s="4">
        <v>66</v>
      </c>
      <c r="B351" s="1" t="s">
        <v>42</v>
      </c>
      <c r="C351" s="4" t="s">
        <v>42</v>
      </c>
      <c r="D351" s="4" t="s">
        <v>387</v>
      </c>
      <c r="E351" s="4" t="s">
        <v>397</v>
      </c>
      <c r="G351" s="1" t="s">
        <v>391</v>
      </c>
      <c r="H351" s="2">
        <v>39437</v>
      </c>
      <c r="I351" s="1">
        <f t="shared" si="51"/>
        <v>2007</v>
      </c>
      <c r="J351" s="1">
        <f t="shared" si="52"/>
        <v>12</v>
      </c>
      <c r="K351" s="6">
        <f t="shared" si="53"/>
        <v>354</v>
      </c>
      <c r="L351" s="1" t="s">
        <v>400</v>
      </c>
      <c r="M351" s="1" t="str">
        <f t="shared" si="54"/>
        <v>Winter 2007</v>
      </c>
      <c r="N351" s="1">
        <f>VLOOKUP(J351,Months!$A$1:$D$12,4)</f>
        <v>0.9</v>
      </c>
      <c r="O351" s="1">
        <f t="shared" si="55"/>
        <v>2007.9</v>
      </c>
      <c r="P351" s="1">
        <f t="shared" si="58"/>
        <v>1</v>
      </c>
      <c r="Q351" s="1">
        <f t="shared" si="59"/>
        <v>40</v>
      </c>
      <c r="R351" s="96"/>
      <c r="S351" s="100"/>
      <c r="T351" s="94">
        <v>10</v>
      </c>
      <c r="U351" s="95" t="s">
        <v>96</v>
      </c>
      <c r="V351" s="94"/>
      <c r="W351" s="95"/>
      <c r="Y351" s="121">
        <f t="shared" si="61"/>
        <v>83.333333333333329</v>
      </c>
      <c r="Z351" s="121">
        <f t="shared" si="57"/>
        <v>83.333333333333329</v>
      </c>
    </row>
    <row r="352" spans="1:26" x14ac:dyDescent="0.2">
      <c r="A352" s="4">
        <v>66</v>
      </c>
      <c r="B352" s="1" t="s">
        <v>42</v>
      </c>
      <c r="C352" s="4" t="s">
        <v>42</v>
      </c>
      <c r="D352" s="4" t="s">
        <v>387</v>
      </c>
      <c r="E352" s="4" t="s">
        <v>397</v>
      </c>
      <c r="G352" s="1" t="s">
        <v>391</v>
      </c>
      <c r="H352" s="2">
        <v>39437</v>
      </c>
      <c r="I352" s="1">
        <f t="shared" si="51"/>
        <v>2007</v>
      </c>
      <c r="J352" s="1">
        <f t="shared" si="52"/>
        <v>12</v>
      </c>
      <c r="K352" s="6">
        <f t="shared" si="53"/>
        <v>354</v>
      </c>
      <c r="L352" s="1" t="s">
        <v>400</v>
      </c>
      <c r="M352" s="1" t="str">
        <f t="shared" si="54"/>
        <v>Winter 2007</v>
      </c>
      <c r="N352" s="1">
        <f>VLOOKUP(J352,Months!$A$1:$D$12,4)</f>
        <v>0.9</v>
      </c>
      <c r="O352" s="1">
        <f t="shared" si="55"/>
        <v>2007.9</v>
      </c>
      <c r="P352" s="1">
        <f t="shared" si="58"/>
        <v>0</v>
      </c>
      <c r="Q352" s="1">
        <f t="shared" si="59"/>
        <v>40</v>
      </c>
      <c r="R352" s="96"/>
      <c r="S352" s="100"/>
      <c r="T352" s="94">
        <v>10</v>
      </c>
      <c r="U352" s="95" t="s">
        <v>96</v>
      </c>
      <c r="V352" s="94"/>
      <c r="W352" s="95"/>
      <c r="Y352" s="121">
        <f t="shared" si="61"/>
        <v>83.333333333333329</v>
      </c>
      <c r="Z352" s="121">
        <f t="shared" si="57"/>
        <v>83.333333333333329</v>
      </c>
    </row>
    <row r="353" spans="1:26" x14ac:dyDescent="0.2">
      <c r="A353" s="4">
        <v>67</v>
      </c>
      <c r="B353" s="1" t="s">
        <v>388</v>
      </c>
      <c r="C353" s="4" t="s">
        <v>388</v>
      </c>
      <c r="D353" s="4" t="s">
        <v>387</v>
      </c>
      <c r="E353" s="4" t="s">
        <v>398</v>
      </c>
      <c r="G353" s="1" t="s">
        <v>389</v>
      </c>
      <c r="H353" s="2">
        <v>39447</v>
      </c>
      <c r="I353" s="1">
        <f t="shared" si="51"/>
        <v>2007</v>
      </c>
      <c r="J353" s="1">
        <f t="shared" si="52"/>
        <v>12</v>
      </c>
      <c r="K353" s="6">
        <f t="shared" si="53"/>
        <v>364</v>
      </c>
      <c r="L353" s="1" t="s">
        <v>400</v>
      </c>
      <c r="M353" s="1" t="str">
        <f t="shared" si="54"/>
        <v>Winter 2007</v>
      </c>
      <c r="N353" s="1">
        <f>VLOOKUP(J353,Months!$A$1:$D$12,4)</f>
        <v>0.9</v>
      </c>
      <c r="O353" s="1">
        <f t="shared" si="55"/>
        <v>2007.9</v>
      </c>
      <c r="P353" s="1">
        <f t="shared" si="58"/>
        <v>0</v>
      </c>
      <c r="Q353" s="1">
        <f t="shared" si="59"/>
        <v>40</v>
      </c>
      <c r="R353" s="96"/>
      <c r="S353" s="100"/>
      <c r="T353" s="94">
        <v>10</v>
      </c>
      <c r="U353" s="95" t="s">
        <v>96</v>
      </c>
      <c r="V353" s="94"/>
      <c r="W353" s="95"/>
      <c r="Y353" s="121">
        <f t="shared" si="61"/>
        <v>83.333333333333329</v>
      </c>
      <c r="Z353" s="121">
        <f t="shared" si="57"/>
        <v>83.333333333333329</v>
      </c>
    </row>
    <row r="354" spans="1:26" x14ac:dyDescent="0.2">
      <c r="A354" s="4">
        <v>67</v>
      </c>
      <c r="B354" s="1" t="s">
        <v>388</v>
      </c>
      <c r="C354" s="4" t="s">
        <v>388</v>
      </c>
      <c r="D354" s="4" t="s">
        <v>387</v>
      </c>
      <c r="E354" s="4" t="s">
        <v>398</v>
      </c>
      <c r="G354" s="1" t="s">
        <v>389</v>
      </c>
      <c r="H354" s="2">
        <v>39447</v>
      </c>
      <c r="I354" s="1">
        <f t="shared" si="51"/>
        <v>2007</v>
      </c>
      <c r="J354" s="1">
        <f t="shared" si="52"/>
        <v>12</v>
      </c>
      <c r="K354" s="6">
        <f t="shared" si="53"/>
        <v>364</v>
      </c>
      <c r="L354" s="1" t="s">
        <v>400</v>
      </c>
      <c r="M354" s="1" t="str">
        <f t="shared" si="54"/>
        <v>Winter 2007</v>
      </c>
      <c r="N354" s="1">
        <f>VLOOKUP(J354,Months!$A$1:$D$12,4)</f>
        <v>0.9</v>
      </c>
      <c r="O354" s="1">
        <f t="shared" si="55"/>
        <v>2007.9</v>
      </c>
      <c r="P354" s="1">
        <f t="shared" si="58"/>
        <v>0</v>
      </c>
      <c r="Q354" s="1">
        <f t="shared" si="59"/>
        <v>40</v>
      </c>
      <c r="R354" s="96"/>
      <c r="S354" s="100"/>
      <c r="T354" s="94">
        <v>10</v>
      </c>
      <c r="U354" s="95" t="s">
        <v>96</v>
      </c>
      <c r="V354" s="94"/>
      <c r="W354" s="95"/>
      <c r="Y354" s="121">
        <f t="shared" si="61"/>
        <v>83.333333333333329</v>
      </c>
      <c r="Z354" s="121">
        <f t="shared" si="57"/>
        <v>83.333333333333329</v>
      </c>
    </row>
    <row r="355" spans="1:26" x14ac:dyDescent="0.2">
      <c r="A355" s="4">
        <v>64</v>
      </c>
      <c r="B355" s="1" t="s">
        <v>42</v>
      </c>
      <c r="C355" s="4" t="s">
        <v>42</v>
      </c>
      <c r="D355" s="4" t="s">
        <v>387</v>
      </c>
      <c r="E355" s="4" t="s">
        <v>395</v>
      </c>
      <c r="G355" s="1" t="s">
        <v>390</v>
      </c>
      <c r="H355" s="2">
        <v>39524</v>
      </c>
      <c r="I355" s="1">
        <f t="shared" si="51"/>
        <v>2008</v>
      </c>
      <c r="J355" s="1">
        <f t="shared" si="52"/>
        <v>3</v>
      </c>
      <c r="K355" s="6">
        <f t="shared" si="53"/>
        <v>76</v>
      </c>
      <c r="L355" s="1" t="s">
        <v>403</v>
      </c>
      <c r="M355" s="1" t="str">
        <f t="shared" si="54"/>
        <v>Spring 2008</v>
      </c>
      <c r="N355" s="1">
        <f>VLOOKUP(J355,Months!$A$1:$D$12,4)</f>
        <v>0.25</v>
      </c>
      <c r="O355" s="1">
        <f t="shared" si="55"/>
        <v>2008.25</v>
      </c>
      <c r="P355" s="1">
        <f t="shared" si="58"/>
        <v>1</v>
      </c>
      <c r="Q355" s="1">
        <f t="shared" si="59"/>
        <v>41</v>
      </c>
      <c r="R355" s="96"/>
      <c r="S355" s="100"/>
      <c r="T355" s="94">
        <v>9</v>
      </c>
      <c r="U355" s="95" t="s">
        <v>96</v>
      </c>
      <c r="V355" s="94"/>
      <c r="W355" s="95"/>
      <c r="Y355" s="121">
        <f t="shared" si="61"/>
        <v>75</v>
      </c>
      <c r="Z355" s="121">
        <f t="shared" si="57"/>
        <v>75</v>
      </c>
    </row>
    <row r="356" spans="1:26" x14ac:dyDescent="0.2">
      <c r="A356" s="4">
        <v>66</v>
      </c>
      <c r="B356" s="1" t="s">
        <v>42</v>
      </c>
      <c r="C356" s="4" t="s">
        <v>42</v>
      </c>
      <c r="D356" s="4" t="s">
        <v>387</v>
      </c>
      <c r="E356" s="4" t="s">
        <v>397</v>
      </c>
      <c r="G356" s="1" t="s">
        <v>391</v>
      </c>
      <c r="H356" s="2">
        <v>39532</v>
      </c>
      <c r="I356" s="1">
        <f t="shared" si="51"/>
        <v>2008</v>
      </c>
      <c r="J356" s="1">
        <f t="shared" si="52"/>
        <v>3</v>
      </c>
      <c r="K356" s="6">
        <f t="shared" si="53"/>
        <v>84</v>
      </c>
      <c r="L356" s="1" t="s">
        <v>403</v>
      </c>
      <c r="M356" s="1" t="str">
        <f t="shared" si="54"/>
        <v>Spring 2008</v>
      </c>
      <c r="N356" s="1">
        <f>VLOOKUP(J356,Months!$A$1:$D$12,4)</f>
        <v>0.25</v>
      </c>
      <c r="O356" s="1">
        <f t="shared" si="55"/>
        <v>2008.25</v>
      </c>
      <c r="P356" s="1">
        <f t="shared" si="58"/>
        <v>0</v>
      </c>
      <c r="Q356" s="1">
        <f t="shared" si="59"/>
        <v>41</v>
      </c>
      <c r="R356" s="96"/>
      <c r="S356" s="100"/>
      <c r="T356" s="94">
        <v>11</v>
      </c>
      <c r="U356" s="95" t="s">
        <v>96</v>
      </c>
      <c r="V356" s="94"/>
      <c r="W356" s="95"/>
      <c r="Y356" s="121">
        <f t="shared" si="61"/>
        <v>91.666666666666671</v>
      </c>
      <c r="Z356" s="121">
        <f t="shared" si="57"/>
        <v>91.666666666666671</v>
      </c>
    </row>
    <row r="357" spans="1:26" x14ac:dyDescent="0.2">
      <c r="A357" s="4">
        <v>67</v>
      </c>
      <c r="B357" s="1" t="s">
        <v>388</v>
      </c>
      <c r="C357" s="4" t="s">
        <v>388</v>
      </c>
      <c r="D357" s="4" t="s">
        <v>387</v>
      </c>
      <c r="E357" s="4" t="s">
        <v>398</v>
      </c>
      <c r="G357" s="1" t="s">
        <v>389</v>
      </c>
      <c r="H357" s="2">
        <v>39538</v>
      </c>
      <c r="I357" s="1">
        <f t="shared" si="51"/>
        <v>2008</v>
      </c>
      <c r="J357" s="1">
        <f t="shared" si="52"/>
        <v>3</v>
      </c>
      <c r="K357" s="6">
        <f t="shared" si="53"/>
        <v>90</v>
      </c>
      <c r="L357" s="1" t="s">
        <v>403</v>
      </c>
      <c r="M357" s="1" t="str">
        <f t="shared" si="54"/>
        <v>Spring 2008</v>
      </c>
      <c r="N357" s="1">
        <f>VLOOKUP(J357,Months!$A$1:$D$12,4)</f>
        <v>0.25</v>
      </c>
      <c r="O357" s="1">
        <f t="shared" si="55"/>
        <v>2008.25</v>
      </c>
      <c r="P357" s="1">
        <f t="shared" si="58"/>
        <v>0</v>
      </c>
      <c r="Q357" s="1">
        <f t="shared" si="59"/>
        <v>41</v>
      </c>
      <c r="R357" s="96"/>
      <c r="S357" s="100"/>
      <c r="T357" s="94">
        <v>6</v>
      </c>
      <c r="U357" s="95" t="s">
        <v>97</v>
      </c>
      <c r="V357" s="94"/>
      <c r="W357" s="95"/>
      <c r="Y357" s="121">
        <f t="shared" si="61"/>
        <v>50</v>
      </c>
      <c r="Z357" s="121">
        <f t="shared" si="57"/>
        <v>50</v>
      </c>
    </row>
    <row r="358" spans="1:26" x14ac:dyDescent="0.2">
      <c r="A358" s="4">
        <v>63</v>
      </c>
      <c r="B358" s="1" t="s">
        <v>385</v>
      </c>
      <c r="C358" s="4" t="s">
        <v>385</v>
      </c>
      <c r="D358" s="4" t="s">
        <v>387</v>
      </c>
      <c r="E358" s="4" t="s">
        <v>394</v>
      </c>
      <c r="G358" s="1" t="s">
        <v>386</v>
      </c>
      <c r="H358" s="2">
        <v>39543</v>
      </c>
      <c r="I358" s="1">
        <f t="shared" si="51"/>
        <v>2008</v>
      </c>
      <c r="J358" s="1">
        <f t="shared" si="52"/>
        <v>4</v>
      </c>
      <c r="K358" s="6">
        <f t="shared" si="53"/>
        <v>95</v>
      </c>
      <c r="L358" s="1" t="s">
        <v>403</v>
      </c>
      <c r="M358" s="1" t="str">
        <f t="shared" si="54"/>
        <v>Spring 2008</v>
      </c>
      <c r="N358" s="1">
        <f>VLOOKUP(J358,Months!$A$1:$D$12,4)</f>
        <v>0.25</v>
      </c>
      <c r="O358" s="1">
        <f t="shared" si="55"/>
        <v>2008.25</v>
      </c>
      <c r="P358" s="1">
        <f t="shared" si="58"/>
        <v>0</v>
      </c>
      <c r="Q358" s="1">
        <f t="shared" si="59"/>
        <v>41</v>
      </c>
      <c r="R358" s="96"/>
      <c r="S358" s="100"/>
      <c r="T358" s="94">
        <v>12</v>
      </c>
      <c r="U358" s="95" t="s">
        <v>96</v>
      </c>
      <c r="V358" s="94"/>
      <c r="W358" s="95"/>
      <c r="Y358" s="121">
        <f t="shared" si="61"/>
        <v>100</v>
      </c>
      <c r="Z358" s="121">
        <f t="shared" si="57"/>
        <v>100</v>
      </c>
    </row>
    <row r="359" spans="1:26" x14ac:dyDescent="0.2">
      <c r="A359" s="4">
        <v>65</v>
      </c>
      <c r="B359" s="1" t="s">
        <v>42</v>
      </c>
      <c r="C359" s="4" t="s">
        <v>42</v>
      </c>
      <c r="D359" s="4" t="s">
        <v>387</v>
      </c>
      <c r="E359" s="4" t="s">
        <v>396</v>
      </c>
      <c r="G359" s="1" t="s">
        <v>392</v>
      </c>
      <c r="H359" s="2">
        <v>39554</v>
      </c>
      <c r="I359" s="1">
        <f t="shared" si="51"/>
        <v>2008</v>
      </c>
      <c r="J359" s="1">
        <f t="shared" si="52"/>
        <v>4</v>
      </c>
      <c r="K359" s="6">
        <f t="shared" si="53"/>
        <v>106</v>
      </c>
      <c r="L359" s="1" t="s">
        <v>403</v>
      </c>
      <c r="M359" s="1" t="str">
        <f t="shared" si="54"/>
        <v>Spring 2008</v>
      </c>
      <c r="N359" s="1">
        <f>VLOOKUP(J359,Months!$A$1:$D$12,4)</f>
        <v>0.25</v>
      </c>
      <c r="O359" s="1">
        <f t="shared" si="55"/>
        <v>2008.25</v>
      </c>
      <c r="P359" s="1">
        <f t="shared" si="58"/>
        <v>0</v>
      </c>
      <c r="Q359" s="1">
        <f t="shared" si="59"/>
        <v>41</v>
      </c>
      <c r="R359" s="96"/>
      <c r="S359" s="100"/>
      <c r="T359" s="94">
        <v>10</v>
      </c>
      <c r="U359" s="95" t="s">
        <v>96</v>
      </c>
      <c r="V359" s="94"/>
      <c r="W359" s="95"/>
      <c r="Y359" s="121">
        <f t="shared" si="61"/>
        <v>83.333333333333329</v>
      </c>
      <c r="Z359" s="121">
        <f t="shared" si="57"/>
        <v>83.333333333333329</v>
      </c>
    </row>
    <row r="360" spans="1:26" x14ac:dyDescent="0.2">
      <c r="A360" s="4">
        <v>38</v>
      </c>
      <c r="C360" s="4" t="s">
        <v>411</v>
      </c>
      <c r="D360" s="4" t="s">
        <v>143</v>
      </c>
      <c r="E360" s="4" t="s">
        <v>298</v>
      </c>
      <c r="H360" s="2">
        <v>39567</v>
      </c>
      <c r="I360" s="1">
        <f t="shared" si="51"/>
        <v>2008</v>
      </c>
      <c r="J360" s="1">
        <f t="shared" si="52"/>
        <v>4</v>
      </c>
      <c r="K360" s="6">
        <f t="shared" si="53"/>
        <v>119</v>
      </c>
      <c r="L360" s="1" t="str">
        <f>VLOOKUP(J360,Months!$A$1:$C$12,3)</f>
        <v>Spring</v>
      </c>
      <c r="M360" s="1" t="str">
        <f t="shared" si="54"/>
        <v>Spring 2008</v>
      </c>
      <c r="N360" s="1">
        <f>VLOOKUP(J360,Months!$A$1:$D$12,4)</f>
        <v>0.25</v>
      </c>
      <c r="O360" s="1">
        <f t="shared" si="55"/>
        <v>2008.25</v>
      </c>
      <c r="P360" s="1">
        <f t="shared" si="58"/>
        <v>0</v>
      </c>
      <c r="Q360" s="1">
        <f t="shared" si="59"/>
        <v>41</v>
      </c>
      <c r="R360" s="96"/>
      <c r="S360" s="95"/>
      <c r="T360" s="94">
        <v>8</v>
      </c>
      <c r="U360" s="95" t="s">
        <v>393</v>
      </c>
      <c r="V360" s="94"/>
      <c r="W360" s="95"/>
      <c r="Y360" s="121">
        <f t="shared" si="61"/>
        <v>66.666666666666671</v>
      </c>
      <c r="Z360" s="121">
        <f t="shared" si="57"/>
        <v>66.666666666666671</v>
      </c>
    </row>
    <row r="361" spans="1:26" x14ac:dyDescent="0.2">
      <c r="A361" s="4">
        <v>33</v>
      </c>
      <c r="C361" s="4" t="s">
        <v>349</v>
      </c>
      <c r="D361" s="4" t="s">
        <v>143</v>
      </c>
      <c r="E361" s="4" t="s">
        <v>275</v>
      </c>
      <c r="H361" s="2">
        <v>39572</v>
      </c>
      <c r="I361" s="1">
        <f t="shared" si="51"/>
        <v>2008</v>
      </c>
      <c r="J361" s="1">
        <f t="shared" si="52"/>
        <v>5</v>
      </c>
      <c r="K361" s="6">
        <f t="shared" si="53"/>
        <v>124</v>
      </c>
      <c r="L361" s="1" t="str">
        <f>VLOOKUP(J361,Months!$A$1:$C$12,3)</f>
        <v>Spring</v>
      </c>
      <c r="M361" s="1" t="str">
        <f t="shared" si="54"/>
        <v>Spring 2008</v>
      </c>
      <c r="N361" s="1">
        <f>VLOOKUP(J361,Months!$A$1:$D$12,4)</f>
        <v>0.25</v>
      </c>
      <c r="O361" s="1">
        <f t="shared" si="55"/>
        <v>2008.25</v>
      </c>
      <c r="P361" s="1">
        <f t="shared" si="58"/>
        <v>0</v>
      </c>
      <c r="Q361" s="1">
        <f t="shared" si="59"/>
        <v>41</v>
      </c>
      <c r="R361" s="96"/>
      <c r="S361" s="95"/>
      <c r="T361" s="94">
        <v>10</v>
      </c>
      <c r="U361" s="95" t="s">
        <v>96</v>
      </c>
      <c r="V361" s="94"/>
      <c r="W361" s="95"/>
      <c r="Y361" s="121">
        <f t="shared" si="61"/>
        <v>83.333333333333329</v>
      </c>
      <c r="Z361" s="121">
        <f t="shared" si="57"/>
        <v>83.333333333333329</v>
      </c>
    </row>
    <row r="362" spans="1:26" x14ac:dyDescent="0.2">
      <c r="A362" s="4">
        <v>17</v>
      </c>
      <c r="C362" s="4" t="s">
        <v>67</v>
      </c>
      <c r="D362" s="4" t="s">
        <v>143</v>
      </c>
      <c r="E362" s="4" t="s">
        <v>223</v>
      </c>
      <c r="H362" s="2">
        <v>39576</v>
      </c>
      <c r="I362" s="1">
        <f t="shared" si="51"/>
        <v>2008</v>
      </c>
      <c r="J362" s="1">
        <f t="shared" si="52"/>
        <v>5</v>
      </c>
      <c r="K362" s="6">
        <f t="shared" si="53"/>
        <v>128</v>
      </c>
      <c r="L362" s="1" t="str">
        <f>VLOOKUP(J362,Months!$A$1:$C$12,3)</f>
        <v>Spring</v>
      </c>
      <c r="M362" s="1" t="str">
        <f t="shared" si="54"/>
        <v>Spring 2008</v>
      </c>
      <c r="N362" s="1">
        <f>VLOOKUP(J362,Months!$A$1:$D$12,4)</f>
        <v>0.25</v>
      </c>
      <c r="O362" s="1">
        <f t="shared" si="55"/>
        <v>2008.25</v>
      </c>
      <c r="P362" s="1">
        <f t="shared" si="58"/>
        <v>0</v>
      </c>
      <c r="Q362" s="1">
        <f t="shared" si="59"/>
        <v>41</v>
      </c>
      <c r="R362" s="96"/>
      <c r="S362" s="95"/>
      <c r="T362" s="94">
        <v>12</v>
      </c>
      <c r="U362" s="95" t="s">
        <v>96</v>
      </c>
      <c r="V362" s="94"/>
      <c r="W362" s="95"/>
      <c r="Y362" s="121">
        <f t="shared" si="61"/>
        <v>100</v>
      </c>
      <c r="Z362" s="121">
        <f t="shared" si="57"/>
        <v>100</v>
      </c>
    </row>
    <row r="363" spans="1:26" x14ac:dyDescent="0.2">
      <c r="A363" s="4">
        <v>10</v>
      </c>
      <c r="C363" s="4" t="s">
        <v>412</v>
      </c>
      <c r="D363" s="4" t="s">
        <v>143</v>
      </c>
      <c r="E363" s="4" t="s">
        <v>190</v>
      </c>
      <c r="H363" s="2">
        <v>39592</v>
      </c>
      <c r="I363" s="1">
        <f t="shared" si="51"/>
        <v>2008</v>
      </c>
      <c r="J363" s="1">
        <f t="shared" si="52"/>
        <v>5</v>
      </c>
      <c r="K363" s="6">
        <f t="shared" si="53"/>
        <v>144</v>
      </c>
      <c r="L363" s="1" t="str">
        <f>VLOOKUP(J363,Months!$A$1:$C$12,3)</f>
        <v>Spring</v>
      </c>
      <c r="M363" s="1" t="str">
        <f t="shared" si="54"/>
        <v>Spring 2008</v>
      </c>
      <c r="N363" s="1">
        <f>VLOOKUP(J363,Months!$A$1:$D$12,4)</f>
        <v>0.25</v>
      </c>
      <c r="O363" s="1">
        <f t="shared" si="55"/>
        <v>2008.25</v>
      </c>
      <c r="P363" s="1">
        <f t="shared" si="58"/>
        <v>0</v>
      </c>
      <c r="Q363" s="1">
        <f t="shared" si="59"/>
        <v>41</v>
      </c>
      <c r="R363" s="96"/>
      <c r="S363" s="95"/>
      <c r="T363" s="94">
        <v>7</v>
      </c>
      <c r="U363" s="95" t="s">
        <v>97</v>
      </c>
      <c r="V363" s="94"/>
      <c r="W363" s="95"/>
      <c r="Y363" s="121">
        <f t="shared" si="61"/>
        <v>58.333333333333336</v>
      </c>
      <c r="Z363" s="121">
        <f t="shared" si="57"/>
        <v>58.333333333333336</v>
      </c>
    </row>
    <row r="364" spans="1:26" x14ac:dyDescent="0.2">
      <c r="A364" s="4">
        <v>63</v>
      </c>
      <c r="B364" s="1" t="s">
        <v>385</v>
      </c>
      <c r="C364" s="4" t="s">
        <v>385</v>
      </c>
      <c r="D364" s="4" t="s">
        <v>387</v>
      </c>
      <c r="E364" s="4" t="s">
        <v>394</v>
      </c>
      <c r="G364" s="1" t="s">
        <v>386</v>
      </c>
      <c r="H364" s="2">
        <v>39606</v>
      </c>
      <c r="I364" s="1">
        <f t="shared" si="51"/>
        <v>2008</v>
      </c>
      <c r="J364" s="1">
        <f t="shared" si="52"/>
        <v>6</v>
      </c>
      <c r="K364" s="6">
        <f t="shared" si="53"/>
        <v>158</v>
      </c>
      <c r="L364" s="1" t="s">
        <v>405</v>
      </c>
      <c r="M364" s="1" t="str">
        <f t="shared" si="54"/>
        <v>Summer 2008</v>
      </c>
      <c r="N364" s="1">
        <f>VLOOKUP(J364,Months!$A$1:$D$12,4)</f>
        <v>0.5</v>
      </c>
      <c r="O364" s="1">
        <f t="shared" si="55"/>
        <v>2008.5</v>
      </c>
      <c r="P364" s="1">
        <f t="shared" si="58"/>
        <v>1</v>
      </c>
      <c r="Q364" s="1">
        <f t="shared" si="59"/>
        <v>42</v>
      </c>
      <c r="R364" s="96"/>
      <c r="S364" s="100"/>
      <c r="T364" s="94">
        <v>11</v>
      </c>
      <c r="U364" s="95" t="s">
        <v>96</v>
      </c>
      <c r="V364" s="94"/>
      <c r="W364" s="95"/>
      <c r="Y364" s="121">
        <f t="shared" si="61"/>
        <v>91.666666666666671</v>
      </c>
      <c r="Z364" s="121">
        <f t="shared" si="57"/>
        <v>91.666666666666671</v>
      </c>
    </row>
    <row r="365" spans="1:26" x14ac:dyDescent="0.2">
      <c r="A365" s="4">
        <v>65</v>
      </c>
      <c r="B365" s="1" t="s">
        <v>42</v>
      </c>
      <c r="C365" s="4" t="s">
        <v>42</v>
      </c>
      <c r="D365" s="4" t="s">
        <v>387</v>
      </c>
      <c r="E365" s="4" t="s">
        <v>396</v>
      </c>
      <c r="G365" s="1" t="s">
        <v>392</v>
      </c>
      <c r="H365" s="2">
        <v>39617</v>
      </c>
      <c r="I365" s="1">
        <f t="shared" si="51"/>
        <v>2008</v>
      </c>
      <c r="J365" s="1">
        <f t="shared" si="52"/>
        <v>6</v>
      </c>
      <c r="K365" s="6">
        <f t="shared" si="53"/>
        <v>169</v>
      </c>
      <c r="L365" s="1" t="s">
        <v>405</v>
      </c>
      <c r="M365" s="1" t="str">
        <f t="shared" si="54"/>
        <v>Summer 2008</v>
      </c>
      <c r="N365" s="1">
        <f>VLOOKUP(J365,Months!$A$1:$D$12,4)</f>
        <v>0.5</v>
      </c>
      <c r="O365" s="1">
        <f t="shared" si="55"/>
        <v>2008.5</v>
      </c>
      <c r="P365" s="1">
        <f t="shared" si="58"/>
        <v>0</v>
      </c>
      <c r="Q365" s="1">
        <f t="shared" si="59"/>
        <v>42</v>
      </c>
      <c r="R365" s="96"/>
      <c r="S365" s="100"/>
      <c r="T365" s="94">
        <v>9</v>
      </c>
      <c r="U365" s="95" t="s">
        <v>96</v>
      </c>
      <c r="V365" s="94"/>
      <c r="W365" s="95"/>
      <c r="Y365" s="121">
        <f t="shared" si="61"/>
        <v>75</v>
      </c>
      <c r="Z365" s="121">
        <f t="shared" si="57"/>
        <v>75</v>
      </c>
    </row>
    <row r="366" spans="1:26" x14ac:dyDescent="0.2">
      <c r="A366" s="4">
        <v>67</v>
      </c>
      <c r="B366" s="1" t="s">
        <v>388</v>
      </c>
      <c r="C366" s="4" t="s">
        <v>388</v>
      </c>
      <c r="D366" s="4" t="s">
        <v>387</v>
      </c>
      <c r="E366" s="4" t="s">
        <v>398</v>
      </c>
      <c r="G366" s="1" t="s">
        <v>389</v>
      </c>
      <c r="H366" s="2">
        <v>39622</v>
      </c>
      <c r="I366" s="1">
        <f t="shared" si="51"/>
        <v>2008</v>
      </c>
      <c r="J366" s="1">
        <f t="shared" si="52"/>
        <v>6</v>
      </c>
      <c r="K366" s="6">
        <f t="shared" si="53"/>
        <v>174</v>
      </c>
      <c r="L366" s="1" t="s">
        <v>405</v>
      </c>
      <c r="M366" s="1" t="str">
        <f t="shared" si="54"/>
        <v>Summer 2008</v>
      </c>
      <c r="N366" s="1">
        <f>VLOOKUP(J366,Months!$A$1:$D$12,4)</f>
        <v>0.5</v>
      </c>
      <c r="O366" s="1">
        <f t="shared" si="55"/>
        <v>2008.5</v>
      </c>
      <c r="P366" s="1">
        <f t="shared" si="58"/>
        <v>0</v>
      </c>
      <c r="Q366" s="1">
        <f t="shared" si="59"/>
        <v>42</v>
      </c>
      <c r="R366" s="96"/>
      <c r="S366" s="100"/>
      <c r="T366" s="94">
        <v>8</v>
      </c>
      <c r="U366" s="95" t="s">
        <v>393</v>
      </c>
      <c r="V366" s="94"/>
      <c r="W366" s="95"/>
      <c r="Y366" s="121">
        <f t="shared" si="61"/>
        <v>66.666666666666671</v>
      </c>
      <c r="Z366" s="121">
        <f t="shared" si="57"/>
        <v>66.666666666666671</v>
      </c>
    </row>
    <row r="367" spans="1:26" x14ac:dyDescent="0.2">
      <c r="A367" s="4">
        <v>66</v>
      </c>
      <c r="B367" s="1" t="s">
        <v>42</v>
      </c>
      <c r="C367" s="4" t="s">
        <v>42</v>
      </c>
      <c r="D367" s="4" t="s">
        <v>387</v>
      </c>
      <c r="E367" s="4" t="s">
        <v>397</v>
      </c>
      <c r="G367" s="1" t="s">
        <v>391</v>
      </c>
      <c r="H367" s="2">
        <v>39622</v>
      </c>
      <c r="I367" s="1">
        <f t="shared" si="51"/>
        <v>2008</v>
      </c>
      <c r="J367" s="1">
        <f t="shared" si="52"/>
        <v>6</v>
      </c>
      <c r="K367" s="6">
        <f t="shared" si="53"/>
        <v>174</v>
      </c>
      <c r="L367" s="1" t="s">
        <v>405</v>
      </c>
      <c r="M367" s="1" t="str">
        <f t="shared" si="54"/>
        <v>Summer 2008</v>
      </c>
      <c r="N367" s="1">
        <f>VLOOKUP(J367,Months!$A$1:$D$12,4)</f>
        <v>0.5</v>
      </c>
      <c r="O367" s="1">
        <f t="shared" si="55"/>
        <v>2008.5</v>
      </c>
      <c r="P367" s="1">
        <f t="shared" si="58"/>
        <v>0</v>
      </c>
      <c r="Q367" s="1">
        <f t="shared" si="59"/>
        <v>42</v>
      </c>
      <c r="R367" s="96"/>
      <c r="S367" s="100"/>
      <c r="T367" s="94">
        <v>11</v>
      </c>
      <c r="U367" s="95" t="s">
        <v>96</v>
      </c>
      <c r="V367" s="94"/>
      <c r="W367" s="95"/>
      <c r="Y367" s="121">
        <f t="shared" si="61"/>
        <v>91.666666666666671</v>
      </c>
      <c r="Z367" s="121">
        <f t="shared" si="57"/>
        <v>91.666666666666671</v>
      </c>
    </row>
    <row r="368" spans="1:26" x14ac:dyDescent="0.2">
      <c r="A368" s="4">
        <v>35</v>
      </c>
      <c r="C368" s="4" t="s">
        <v>90</v>
      </c>
      <c r="D368" s="4" t="s">
        <v>143</v>
      </c>
      <c r="E368" s="4" t="s">
        <v>286</v>
      </c>
      <c r="H368" s="2">
        <v>39646</v>
      </c>
      <c r="I368" s="1">
        <f t="shared" si="51"/>
        <v>2008</v>
      </c>
      <c r="J368" s="1">
        <f t="shared" si="52"/>
        <v>7</v>
      </c>
      <c r="K368" s="6">
        <f t="shared" si="53"/>
        <v>198</v>
      </c>
      <c r="L368" s="1" t="str">
        <f>VLOOKUP(J368,Months!$A$1:$C$12,3)</f>
        <v>Summer</v>
      </c>
      <c r="M368" s="1" t="str">
        <f t="shared" si="54"/>
        <v>Summer 2008</v>
      </c>
      <c r="N368" s="1">
        <f>VLOOKUP(J368,Months!$A$1:$D$12,4)</f>
        <v>0.5</v>
      </c>
      <c r="O368" s="1">
        <f t="shared" si="55"/>
        <v>2008.5</v>
      </c>
      <c r="P368" s="1">
        <f t="shared" si="58"/>
        <v>0</v>
      </c>
      <c r="Q368" s="1">
        <f t="shared" si="59"/>
        <v>42</v>
      </c>
      <c r="R368" s="96"/>
      <c r="S368" s="95"/>
      <c r="T368" s="94">
        <v>11</v>
      </c>
      <c r="U368" s="95" t="s">
        <v>96</v>
      </c>
      <c r="V368" s="94"/>
      <c r="W368" s="95"/>
      <c r="Y368" s="121">
        <f t="shared" si="61"/>
        <v>91.666666666666671</v>
      </c>
      <c r="Z368" s="121">
        <f t="shared" si="57"/>
        <v>91.666666666666671</v>
      </c>
    </row>
    <row r="369" spans="1:26" x14ac:dyDescent="0.2">
      <c r="A369" s="4">
        <v>14</v>
      </c>
      <c r="C369" s="4" t="s">
        <v>207</v>
      </c>
      <c r="D369" s="4" t="s">
        <v>143</v>
      </c>
      <c r="E369" s="4" t="s">
        <v>209</v>
      </c>
      <c r="H369" s="2">
        <v>39663</v>
      </c>
      <c r="I369" s="1">
        <f t="shared" si="51"/>
        <v>2008</v>
      </c>
      <c r="J369" s="1">
        <f t="shared" si="52"/>
        <v>8</v>
      </c>
      <c r="K369" s="6">
        <f t="shared" si="53"/>
        <v>215</v>
      </c>
      <c r="L369" s="1" t="str">
        <f>VLOOKUP(J369,Months!$A$1:$C$12,3)</f>
        <v>Summer</v>
      </c>
      <c r="M369" s="1" t="str">
        <f t="shared" si="54"/>
        <v>Summer 2008</v>
      </c>
      <c r="N369" s="1">
        <f>VLOOKUP(J369,Months!$A$1:$D$12,4)</f>
        <v>0.5</v>
      </c>
      <c r="O369" s="1">
        <f t="shared" si="55"/>
        <v>2008.5</v>
      </c>
      <c r="P369" s="1">
        <f t="shared" si="58"/>
        <v>0</v>
      </c>
      <c r="Q369" s="1">
        <f t="shared" si="59"/>
        <v>42</v>
      </c>
      <c r="R369" s="96"/>
      <c r="S369" s="95"/>
      <c r="T369" s="94">
        <v>12</v>
      </c>
      <c r="U369" s="95" t="s">
        <v>96</v>
      </c>
      <c r="V369" s="94"/>
      <c r="W369" s="95"/>
      <c r="Y369" s="121">
        <f t="shared" si="61"/>
        <v>100</v>
      </c>
      <c r="Z369" s="121">
        <f t="shared" si="57"/>
        <v>100</v>
      </c>
    </row>
    <row r="370" spans="1:26" x14ac:dyDescent="0.2">
      <c r="A370" s="4">
        <v>6</v>
      </c>
      <c r="C370" s="4" t="s">
        <v>413</v>
      </c>
      <c r="D370" s="4" t="s">
        <v>143</v>
      </c>
      <c r="E370" s="4" t="s">
        <v>179</v>
      </c>
      <c r="H370" s="2">
        <v>39676</v>
      </c>
      <c r="I370" s="1">
        <f t="shared" si="51"/>
        <v>2008</v>
      </c>
      <c r="J370" s="1">
        <f t="shared" si="52"/>
        <v>8</v>
      </c>
      <c r="K370" s="6">
        <f t="shared" si="53"/>
        <v>228</v>
      </c>
      <c r="L370" s="1" t="str">
        <f>VLOOKUP(J370,Months!$A$1:$C$12,3)</f>
        <v>Summer</v>
      </c>
      <c r="M370" s="1" t="str">
        <f t="shared" si="54"/>
        <v>Summer 2008</v>
      </c>
      <c r="N370" s="1">
        <f>VLOOKUP(J370,Months!$A$1:$D$12,4)</f>
        <v>0.5</v>
      </c>
      <c r="O370" s="1">
        <f t="shared" si="55"/>
        <v>2008.5</v>
      </c>
      <c r="P370" s="1">
        <f t="shared" si="58"/>
        <v>0</v>
      </c>
      <c r="Q370" s="1">
        <f t="shared" si="59"/>
        <v>42</v>
      </c>
      <c r="R370" s="96"/>
      <c r="S370" s="95"/>
      <c r="T370" s="94">
        <v>10</v>
      </c>
      <c r="U370" s="95" t="s">
        <v>96</v>
      </c>
      <c r="V370" s="94"/>
      <c r="W370" s="95"/>
      <c r="Y370" s="121">
        <f t="shared" si="61"/>
        <v>83.333333333333329</v>
      </c>
      <c r="Z370" s="121">
        <f t="shared" si="57"/>
        <v>83.333333333333329</v>
      </c>
    </row>
    <row r="371" spans="1:26" x14ac:dyDescent="0.2">
      <c r="A371" s="4">
        <v>64</v>
      </c>
      <c r="B371" s="1" t="s">
        <v>42</v>
      </c>
      <c r="C371" s="4" t="s">
        <v>42</v>
      </c>
      <c r="D371" s="4" t="s">
        <v>387</v>
      </c>
      <c r="E371" s="4" t="s">
        <v>395</v>
      </c>
      <c r="G371" s="1" t="s">
        <v>390</v>
      </c>
      <c r="H371" s="2">
        <v>39695</v>
      </c>
      <c r="I371" s="1">
        <f t="shared" si="51"/>
        <v>2008</v>
      </c>
      <c r="J371" s="1">
        <f t="shared" si="52"/>
        <v>9</v>
      </c>
      <c r="K371" s="6">
        <f t="shared" si="53"/>
        <v>247</v>
      </c>
      <c r="L371" s="1" t="s">
        <v>407</v>
      </c>
      <c r="M371" s="1" t="str">
        <f t="shared" si="54"/>
        <v>Fall 2008</v>
      </c>
      <c r="N371" s="1">
        <f>VLOOKUP(J371,Months!$A$1:$D$12,4)</f>
        <v>0.75</v>
      </c>
      <c r="O371" s="1">
        <f t="shared" si="55"/>
        <v>2008.75</v>
      </c>
      <c r="P371" s="1">
        <f t="shared" si="58"/>
        <v>1</v>
      </c>
      <c r="Q371" s="1">
        <f t="shared" si="59"/>
        <v>43</v>
      </c>
      <c r="R371" s="96"/>
      <c r="S371" s="100"/>
      <c r="T371" s="94">
        <v>7</v>
      </c>
      <c r="U371" s="95" t="s">
        <v>97</v>
      </c>
      <c r="V371" s="94"/>
      <c r="W371" s="95"/>
      <c r="Y371" s="121">
        <f t="shared" si="61"/>
        <v>58.333333333333336</v>
      </c>
      <c r="Z371" s="121">
        <f t="shared" si="57"/>
        <v>58.333333333333336</v>
      </c>
    </row>
    <row r="372" spans="1:26" x14ac:dyDescent="0.2">
      <c r="A372" s="4">
        <v>67</v>
      </c>
      <c r="B372" s="1" t="s">
        <v>388</v>
      </c>
      <c r="C372" s="4" t="s">
        <v>388</v>
      </c>
      <c r="D372" s="4" t="s">
        <v>387</v>
      </c>
      <c r="E372" s="4" t="s">
        <v>398</v>
      </c>
      <c r="G372" s="1" t="s">
        <v>389</v>
      </c>
      <c r="H372" s="2">
        <v>39702</v>
      </c>
      <c r="I372" s="1">
        <f t="shared" si="51"/>
        <v>2008</v>
      </c>
      <c r="J372" s="1">
        <f t="shared" si="52"/>
        <v>9</v>
      </c>
      <c r="K372" s="6">
        <f t="shared" si="53"/>
        <v>254</v>
      </c>
      <c r="L372" s="1" t="s">
        <v>407</v>
      </c>
      <c r="M372" s="1" t="str">
        <f t="shared" si="54"/>
        <v>Fall 2008</v>
      </c>
      <c r="N372" s="1">
        <f>VLOOKUP(J372,Months!$A$1:$D$12,4)</f>
        <v>0.75</v>
      </c>
      <c r="O372" s="1">
        <f t="shared" si="55"/>
        <v>2008.75</v>
      </c>
      <c r="P372" s="1">
        <f t="shared" si="58"/>
        <v>0</v>
      </c>
      <c r="Q372" s="1">
        <f t="shared" si="59"/>
        <v>43</v>
      </c>
      <c r="R372" s="96"/>
      <c r="S372" s="100"/>
      <c r="T372" s="94">
        <v>8</v>
      </c>
      <c r="U372" s="95" t="s">
        <v>393</v>
      </c>
      <c r="V372" s="94"/>
      <c r="W372" s="95"/>
      <c r="Y372" s="121">
        <f t="shared" si="61"/>
        <v>66.666666666666671</v>
      </c>
      <c r="Z372" s="121">
        <f t="shared" si="57"/>
        <v>66.666666666666671</v>
      </c>
    </row>
    <row r="373" spans="1:26" x14ac:dyDescent="0.2">
      <c r="A373" s="4">
        <v>39</v>
      </c>
      <c r="C373" s="4" t="s">
        <v>414</v>
      </c>
      <c r="D373" s="4" t="s">
        <v>143</v>
      </c>
      <c r="E373" s="4" t="s">
        <v>304</v>
      </c>
      <c r="H373" s="2">
        <v>39709</v>
      </c>
      <c r="I373" s="1">
        <f t="shared" si="51"/>
        <v>2008</v>
      </c>
      <c r="J373" s="1">
        <f t="shared" si="52"/>
        <v>9</v>
      </c>
      <c r="K373" s="6">
        <f t="shared" si="53"/>
        <v>261</v>
      </c>
      <c r="L373" s="1" t="str">
        <f>VLOOKUP(J373,Months!$A$1:$C$12,3)</f>
        <v>Fall</v>
      </c>
      <c r="M373" s="1" t="str">
        <f t="shared" si="54"/>
        <v>Fall 2008</v>
      </c>
      <c r="N373" s="1">
        <f>VLOOKUP(J373,Months!$A$1:$D$12,4)</f>
        <v>0.75</v>
      </c>
      <c r="O373" s="1">
        <f t="shared" si="55"/>
        <v>2008.75</v>
      </c>
      <c r="P373" s="1">
        <f t="shared" si="58"/>
        <v>0</v>
      </c>
      <c r="Q373" s="1">
        <f t="shared" si="59"/>
        <v>43</v>
      </c>
      <c r="R373" s="96"/>
      <c r="S373" s="95"/>
      <c r="T373" s="94">
        <v>8</v>
      </c>
      <c r="U373" s="95" t="s">
        <v>393</v>
      </c>
      <c r="V373" s="94"/>
      <c r="W373" s="95"/>
      <c r="Y373" s="121">
        <f t="shared" si="61"/>
        <v>66.666666666666671</v>
      </c>
      <c r="Z373" s="121">
        <f t="shared" si="57"/>
        <v>66.666666666666671</v>
      </c>
    </row>
    <row r="374" spans="1:26" x14ac:dyDescent="0.2">
      <c r="A374" s="4">
        <v>40</v>
      </c>
      <c r="C374" s="4" t="s">
        <v>415</v>
      </c>
      <c r="D374" s="4" t="s">
        <v>143</v>
      </c>
      <c r="E374" s="4" t="s">
        <v>309</v>
      </c>
      <c r="H374" s="2">
        <v>39709</v>
      </c>
      <c r="I374" s="1">
        <f t="shared" si="51"/>
        <v>2008</v>
      </c>
      <c r="J374" s="1">
        <f t="shared" si="52"/>
        <v>9</v>
      </c>
      <c r="K374" s="6">
        <f t="shared" si="53"/>
        <v>261</v>
      </c>
      <c r="L374" s="1" t="str">
        <f>VLOOKUP(J374,Months!$A$1:$C$12,3)</f>
        <v>Fall</v>
      </c>
      <c r="M374" s="1" t="str">
        <f t="shared" si="54"/>
        <v>Fall 2008</v>
      </c>
      <c r="N374" s="1">
        <f>VLOOKUP(J374,Months!$A$1:$D$12,4)</f>
        <v>0.75</v>
      </c>
      <c r="O374" s="1">
        <f t="shared" si="55"/>
        <v>2008.75</v>
      </c>
      <c r="P374" s="1">
        <f t="shared" si="58"/>
        <v>0</v>
      </c>
      <c r="Q374" s="1">
        <f t="shared" si="59"/>
        <v>43</v>
      </c>
      <c r="R374" s="96"/>
      <c r="S374" s="95"/>
      <c r="T374" s="94">
        <v>11</v>
      </c>
      <c r="U374" s="95" t="s">
        <v>96</v>
      </c>
      <c r="V374" s="94"/>
      <c r="W374" s="95"/>
      <c r="Y374" s="121">
        <f t="shared" si="61"/>
        <v>91.666666666666671</v>
      </c>
      <c r="Z374" s="121">
        <f t="shared" si="57"/>
        <v>91.666666666666671</v>
      </c>
    </row>
    <row r="375" spans="1:26" x14ac:dyDescent="0.2">
      <c r="A375" s="4">
        <v>63</v>
      </c>
      <c r="B375" s="1" t="s">
        <v>385</v>
      </c>
      <c r="C375" s="4" t="s">
        <v>385</v>
      </c>
      <c r="D375" s="4" t="s">
        <v>387</v>
      </c>
      <c r="E375" s="4" t="s">
        <v>394</v>
      </c>
      <c r="G375" s="1" t="s">
        <v>386</v>
      </c>
      <c r="H375" s="2">
        <v>39712</v>
      </c>
      <c r="I375" s="1">
        <f t="shared" si="51"/>
        <v>2008</v>
      </c>
      <c r="J375" s="1">
        <f t="shared" si="52"/>
        <v>9</v>
      </c>
      <c r="K375" s="6">
        <f t="shared" si="53"/>
        <v>264</v>
      </c>
      <c r="L375" s="1" t="s">
        <v>407</v>
      </c>
      <c r="M375" s="1" t="str">
        <f t="shared" si="54"/>
        <v>Fall 2008</v>
      </c>
      <c r="N375" s="1">
        <f>VLOOKUP(J375,Months!$A$1:$D$12,4)</f>
        <v>0.75</v>
      </c>
      <c r="O375" s="1">
        <f t="shared" si="55"/>
        <v>2008.75</v>
      </c>
      <c r="P375" s="1">
        <f t="shared" si="58"/>
        <v>0</v>
      </c>
      <c r="Q375" s="1">
        <f t="shared" si="59"/>
        <v>43</v>
      </c>
      <c r="R375" s="96"/>
      <c r="S375" s="100"/>
      <c r="T375" s="94">
        <v>8</v>
      </c>
      <c r="U375" s="95" t="s">
        <v>393</v>
      </c>
      <c r="V375" s="94"/>
      <c r="W375" s="95"/>
      <c r="Y375" s="121">
        <f t="shared" si="61"/>
        <v>66.666666666666671</v>
      </c>
      <c r="Z375" s="121">
        <f t="shared" si="57"/>
        <v>66.666666666666671</v>
      </c>
    </row>
    <row r="376" spans="1:26" x14ac:dyDescent="0.2">
      <c r="A376" s="4">
        <v>27</v>
      </c>
      <c r="C376" s="4" t="s">
        <v>80</v>
      </c>
      <c r="D376" s="4" t="s">
        <v>143</v>
      </c>
      <c r="E376" s="4" t="s">
        <v>256</v>
      </c>
      <c r="H376" s="2">
        <v>39726</v>
      </c>
      <c r="I376" s="1">
        <f t="shared" si="51"/>
        <v>2008</v>
      </c>
      <c r="J376" s="1">
        <f t="shared" si="52"/>
        <v>10</v>
      </c>
      <c r="K376" s="6">
        <f t="shared" si="53"/>
        <v>278</v>
      </c>
      <c r="L376" s="1" t="str">
        <f>VLOOKUP(J376,Months!$A$1:$C$12,3)</f>
        <v>Fall</v>
      </c>
      <c r="M376" s="1" t="str">
        <f t="shared" si="54"/>
        <v>Fall 2008</v>
      </c>
      <c r="N376" s="1">
        <f>VLOOKUP(J376,Months!$A$1:$D$12,4)</f>
        <v>0.75</v>
      </c>
      <c r="O376" s="1">
        <f t="shared" si="55"/>
        <v>2008.75</v>
      </c>
      <c r="P376" s="1">
        <f t="shared" si="58"/>
        <v>0</v>
      </c>
      <c r="Q376" s="1">
        <f t="shared" si="59"/>
        <v>43</v>
      </c>
      <c r="R376" s="96"/>
      <c r="S376" s="95"/>
      <c r="T376" s="94">
        <v>6</v>
      </c>
      <c r="U376" s="95" t="s">
        <v>97</v>
      </c>
      <c r="V376" s="94"/>
      <c r="W376" s="95"/>
      <c r="Y376" s="121">
        <f t="shared" si="61"/>
        <v>50</v>
      </c>
      <c r="Z376" s="121">
        <f t="shared" si="57"/>
        <v>50</v>
      </c>
    </row>
    <row r="377" spans="1:26" x14ac:dyDescent="0.2">
      <c r="A377" s="4">
        <v>33</v>
      </c>
      <c r="C377" s="4" t="s">
        <v>349</v>
      </c>
      <c r="D377" s="4" t="s">
        <v>143</v>
      </c>
      <c r="E377" s="4" t="s">
        <v>275</v>
      </c>
      <c r="H377" s="2">
        <v>39726</v>
      </c>
      <c r="I377" s="1">
        <f t="shared" si="51"/>
        <v>2008</v>
      </c>
      <c r="J377" s="1">
        <f t="shared" si="52"/>
        <v>10</v>
      </c>
      <c r="K377" s="6">
        <f t="shared" si="53"/>
        <v>278</v>
      </c>
      <c r="L377" s="1" t="str">
        <f>VLOOKUP(J377,Months!$A$1:$C$12,3)</f>
        <v>Fall</v>
      </c>
      <c r="M377" s="1" t="str">
        <f t="shared" si="54"/>
        <v>Fall 2008</v>
      </c>
      <c r="N377" s="1">
        <f>VLOOKUP(J377,Months!$A$1:$D$12,4)</f>
        <v>0.75</v>
      </c>
      <c r="O377" s="1">
        <f t="shared" si="55"/>
        <v>2008.75</v>
      </c>
      <c r="P377" s="1">
        <f t="shared" si="58"/>
        <v>0</v>
      </c>
      <c r="Q377" s="1">
        <f t="shared" si="59"/>
        <v>43</v>
      </c>
      <c r="R377" s="96"/>
      <c r="S377" s="95"/>
      <c r="T377" s="94">
        <v>11</v>
      </c>
      <c r="U377" s="95" t="s">
        <v>96</v>
      </c>
      <c r="V377" s="94"/>
      <c r="W377" s="95"/>
      <c r="Y377" s="121">
        <f t="shared" si="61"/>
        <v>91.666666666666671</v>
      </c>
      <c r="Z377" s="121">
        <f t="shared" si="57"/>
        <v>91.666666666666671</v>
      </c>
    </row>
    <row r="378" spans="1:26" x14ac:dyDescent="0.2">
      <c r="A378" s="4">
        <v>65</v>
      </c>
      <c r="B378" s="1" t="s">
        <v>42</v>
      </c>
      <c r="C378" s="4" t="s">
        <v>42</v>
      </c>
      <c r="D378" s="4" t="s">
        <v>387</v>
      </c>
      <c r="E378" s="4" t="s">
        <v>396</v>
      </c>
      <c r="G378" s="1" t="s">
        <v>392</v>
      </c>
      <c r="H378" s="2">
        <v>39727</v>
      </c>
      <c r="I378" s="1">
        <f t="shared" si="51"/>
        <v>2008</v>
      </c>
      <c r="J378" s="1">
        <f t="shared" si="52"/>
        <v>10</v>
      </c>
      <c r="K378" s="6">
        <f t="shared" si="53"/>
        <v>279</v>
      </c>
      <c r="L378" s="1" t="s">
        <v>407</v>
      </c>
      <c r="M378" s="1" t="str">
        <f t="shared" si="54"/>
        <v>Fall 2008</v>
      </c>
      <c r="N378" s="1">
        <f>VLOOKUP(J378,Months!$A$1:$D$12,4)</f>
        <v>0.75</v>
      </c>
      <c r="O378" s="1">
        <f t="shared" si="55"/>
        <v>2008.75</v>
      </c>
      <c r="P378" s="1">
        <f t="shared" si="58"/>
        <v>0</v>
      </c>
      <c r="Q378" s="1">
        <f t="shared" si="59"/>
        <v>43</v>
      </c>
      <c r="R378" s="96"/>
      <c r="S378" s="100"/>
      <c r="T378" s="94">
        <v>9</v>
      </c>
      <c r="U378" s="95" t="s">
        <v>96</v>
      </c>
      <c r="V378" s="94"/>
      <c r="W378" s="95"/>
      <c r="Y378" s="121">
        <f t="shared" si="61"/>
        <v>75</v>
      </c>
      <c r="Z378" s="121">
        <f t="shared" si="57"/>
        <v>75</v>
      </c>
    </row>
    <row r="379" spans="1:26" x14ac:dyDescent="0.2">
      <c r="A379" s="4">
        <v>66</v>
      </c>
      <c r="B379" s="1" t="s">
        <v>42</v>
      </c>
      <c r="C379" s="4" t="s">
        <v>42</v>
      </c>
      <c r="D379" s="4" t="s">
        <v>387</v>
      </c>
      <c r="E379" s="4" t="s">
        <v>397</v>
      </c>
      <c r="G379" s="1" t="s">
        <v>391</v>
      </c>
      <c r="H379" s="2">
        <v>39731</v>
      </c>
      <c r="I379" s="1">
        <f t="shared" si="51"/>
        <v>2008</v>
      </c>
      <c r="J379" s="1">
        <f t="shared" si="52"/>
        <v>10</v>
      </c>
      <c r="K379" s="6">
        <f t="shared" si="53"/>
        <v>283</v>
      </c>
      <c r="L379" s="1" t="s">
        <v>407</v>
      </c>
      <c r="M379" s="1" t="str">
        <f t="shared" si="54"/>
        <v>Fall 2008</v>
      </c>
      <c r="N379" s="1">
        <f>VLOOKUP(J379,Months!$A$1:$D$12,4)</f>
        <v>0.75</v>
      </c>
      <c r="O379" s="1">
        <f t="shared" si="55"/>
        <v>2008.75</v>
      </c>
      <c r="P379" s="1">
        <f t="shared" si="58"/>
        <v>0</v>
      </c>
      <c r="Q379" s="1">
        <f t="shared" si="59"/>
        <v>43</v>
      </c>
      <c r="R379" s="96"/>
      <c r="S379" s="100"/>
      <c r="T379" s="94">
        <v>6</v>
      </c>
      <c r="U379" s="95" t="s">
        <v>97</v>
      </c>
      <c r="V379" s="94"/>
      <c r="W379" s="95"/>
      <c r="Y379" s="121">
        <f t="shared" si="61"/>
        <v>50</v>
      </c>
      <c r="Z379" s="121">
        <f t="shared" si="57"/>
        <v>50</v>
      </c>
    </row>
    <row r="380" spans="1:26" x14ac:dyDescent="0.2">
      <c r="A380" s="4">
        <v>3</v>
      </c>
      <c r="C380" s="4" t="s">
        <v>74</v>
      </c>
      <c r="D380" s="4" t="s">
        <v>143</v>
      </c>
      <c r="E380" s="4" t="s">
        <v>170</v>
      </c>
      <c r="H380" s="2">
        <v>39733</v>
      </c>
      <c r="I380" s="1">
        <f t="shared" si="51"/>
        <v>2008</v>
      </c>
      <c r="J380" s="1">
        <f t="shared" si="52"/>
        <v>10</v>
      </c>
      <c r="K380" s="6">
        <f t="shared" si="53"/>
        <v>285</v>
      </c>
      <c r="L380" s="1" t="str">
        <f>VLOOKUP(J380,Months!$A$1:$C$12,3)</f>
        <v>Fall</v>
      </c>
      <c r="M380" s="1" t="str">
        <f t="shared" si="54"/>
        <v>Fall 2008</v>
      </c>
      <c r="N380" s="1">
        <f>VLOOKUP(J380,Months!$A$1:$D$12,4)</f>
        <v>0.75</v>
      </c>
      <c r="O380" s="1">
        <f t="shared" si="55"/>
        <v>2008.75</v>
      </c>
      <c r="P380" s="1">
        <f t="shared" si="58"/>
        <v>0</v>
      </c>
      <c r="Q380" s="1">
        <f t="shared" si="59"/>
        <v>43</v>
      </c>
      <c r="R380" s="96"/>
      <c r="S380" s="95"/>
      <c r="T380" s="94">
        <v>11</v>
      </c>
      <c r="U380" s="95" t="s">
        <v>96</v>
      </c>
      <c r="V380" s="94"/>
      <c r="W380" s="95"/>
      <c r="Y380" s="121">
        <f t="shared" si="61"/>
        <v>91.666666666666671</v>
      </c>
      <c r="Z380" s="121">
        <f t="shared" si="57"/>
        <v>91.666666666666671</v>
      </c>
    </row>
    <row r="381" spans="1:26" x14ac:dyDescent="0.2">
      <c r="A381" s="4">
        <v>13</v>
      </c>
      <c r="C381" s="4" t="s">
        <v>57</v>
      </c>
      <c r="D381" s="4" t="s">
        <v>143</v>
      </c>
      <c r="E381" s="4" t="s">
        <v>204</v>
      </c>
      <c r="H381" s="2">
        <v>39740</v>
      </c>
      <c r="I381" s="1">
        <f t="shared" si="51"/>
        <v>2008</v>
      </c>
      <c r="J381" s="1">
        <f t="shared" si="52"/>
        <v>10</v>
      </c>
      <c r="K381" s="6">
        <f t="shared" si="53"/>
        <v>292</v>
      </c>
      <c r="L381" s="1" t="str">
        <f>VLOOKUP(J381,Months!$A$1:$C$12,3)</f>
        <v>Fall</v>
      </c>
      <c r="M381" s="1" t="str">
        <f t="shared" si="54"/>
        <v>Fall 2008</v>
      </c>
      <c r="N381" s="1">
        <f>VLOOKUP(J381,Months!$A$1:$D$12,4)</f>
        <v>0.75</v>
      </c>
      <c r="O381" s="1">
        <f t="shared" si="55"/>
        <v>2008.75</v>
      </c>
      <c r="P381" s="1">
        <f t="shared" si="58"/>
        <v>0</v>
      </c>
      <c r="Q381" s="1">
        <f t="shared" si="59"/>
        <v>43</v>
      </c>
      <c r="R381" s="96"/>
      <c r="S381" s="95"/>
      <c r="T381" s="94">
        <v>7</v>
      </c>
      <c r="U381" s="95" t="s">
        <v>97</v>
      </c>
      <c r="V381" s="94"/>
      <c r="W381" s="95"/>
      <c r="Y381" s="121">
        <f t="shared" si="61"/>
        <v>58.333333333333336</v>
      </c>
      <c r="Z381" s="121">
        <f t="shared" si="57"/>
        <v>58.333333333333336</v>
      </c>
    </row>
    <row r="382" spans="1:26" x14ac:dyDescent="0.2">
      <c r="A382" s="4">
        <v>17</v>
      </c>
      <c r="C382" s="4" t="s">
        <v>67</v>
      </c>
      <c r="D382" s="4" t="s">
        <v>143</v>
      </c>
      <c r="E382" s="4" t="s">
        <v>223</v>
      </c>
      <c r="H382" s="2">
        <v>39742</v>
      </c>
      <c r="I382" s="1">
        <f t="shared" si="51"/>
        <v>2008</v>
      </c>
      <c r="J382" s="1">
        <f t="shared" si="52"/>
        <v>10</v>
      </c>
      <c r="K382" s="6">
        <f t="shared" si="53"/>
        <v>294</v>
      </c>
      <c r="L382" s="1" t="str">
        <f>VLOOKUP(J382,Months!$A$1:$C$12,3)</f>
        <v>Fall</v>
      </c>
      <c r="M382" s="1" t="str">
        <f t="shared" si="54"/>
        <v>Fall 2008</v>
      </c>
      <c r="N382" s="1">
        <f>VLOOKUP(J382,Months!$A$1:$D$12,4)</f>
        <v>0.75</v>
      </c>
      <c r="O382" s="1">
        <f t="shared" si="55"/>
        <v>2008.75</v>
      </c>
      <c r="P382" s="1">
        <f t="shared" si="58"/>
        <v>0</v>
      </c>
      <c r="Q382" s="1">
        <f t="shared" si="59"/>
        <v>43</v>
      </c>
      <c r="R382" s="96"/>
      <c r="S382" s="95"/>
      <c r="T382" s="94">
        <v>8</v>
      </c>
      <c r="U382" s="95" t="s">
        <v>393</v>
      </c>
      <c r="V382" s="94"/>
      <c r="W382" s="95"/>
      <c r="Y382" s="121">
        <f t="shared" si="61"/>
        <v>66.666666666666671</v>
      </c>
      <c r="Z382" s="121">
        <f t="shared" si="57"/>
        <v>66.666666666666671</v>
      </c>
    </row>
    <row r="383" spans="1:26" x14ac:dyDescent="0.2">
      <c r="A383" s="4">
        <v>10</v>
      </c>
      <c r="C383" s="4" t="s">
        <v>412</v>
      </c>
      <c r="D383" s="4" t="s">
        <v>143</v>
      </c>
      <c r="E383" s="4" t="s">
        <v>190</v>
      </c>
      <c r="H383" s="2">
        <v>39767</v>
      </c>
      <c r="I383" s="1">
        <f t="shared" si="51"/>
        <v>2008</v>
      </c>
      <c r="J383" s="1">
        <f t="shared" si="52"/>
        <v>11</v>
      </c>
      <c r="K383" s="6">
        <f t="shared" si="53"/>
        <v>319</v>
      </c>
      <c r="L383" s="1" t="str">
        <f>VLOOKUP(J383,Months!$A$1:$C$12,3)</f>
        <v>Fall</v>
      </c>
      <c r="M383" s="1" t="str">
        <f t="shared" si="54"/>
        <v>Fall 2008</v>
      </c>
      <c r="N383" s="1">
        <f>VLOOKUP(J383,Months!$A$1:$D$12,4)</f>
        <v>0.75</v>
      </c>
      <c r="O383" s="1">
        <f t="shared" si="55"/>
        <v>2008.75</v>
      </c>
      <c r="P383" s="1">
        <f t="shared" si="58"/>
        <v>0</v>
      </c>
      <c r="Q383" s="1">
        <f t="shared" si="59"/>
        <v>43</v>
      </c>
      <c r="R383" s="96"/>
      <c r="S383" s="95"/>
      <c r="T383" s="94">
        <v>8</v>
      </c>
      <c r="U383" s="95" t="s">
        <v>393</v>
      </c>
      <c r="V383" s="94"/>
      <c r="W383" s="95"/>
      <c r="Y383" s="121">
        <f t="shared" si="61"/>
        <v>66.666666666666671</v>
      </c>
      <c r="Z383" s="121">
        <f t="shared" si="57"/>
        <v>66.666666666666671</v>
      </c>
    </row>
    <row r="384" spans="1:26" x14ac:dyDescent="0.2">
      <c r="A384" s="4">
        <v>66</v>
      </c>
      <c r="B384" s="1" t="s">
        <v>42</v>
      </c>
      <c r="C384" s="4" t="s">
        <v>42</v>
      </c>
      <c r="D384" s="4" t="s">
        <v>387</v>
      </c>
      <c r="E384" s="4" t="s">
        <v>397</v>
      </c>
      <c r="G384" s="1" t="s">
        <v>391</v>
      </c>
      <c r="H384" s="2">
        <v>39788</v>
      </c>
      <c r="I384" s="1">
        <f t="shared" si="51"/>
        <v>2008</v>
      </c>
      <c r="J384" s="1">
        <f t="shared" si="52"/>
        <v>12</v>
      </c>
      <c r="K384" s="6">
        <f t="shared" si="53"/>
        <v>340</v>
      </c>
      <c r="L384" s="1" t="s">
        <v>400</v>
      </c>
      <c r="M384" s="1" t="str">
        <f t="shared" si="54"/>
        <v>Winter 2008</v>
      </c>
      <c r="N384" s="1">
        <f>VLOOKUP(J384,Months!$A$1:$D$12,4)</f>
        <v>0.9</v>
      </c>
      <c r="O384" s="1">
        <f t="shared" si="55"/>
        <v>2008.9</v>
      </c>
      <c r="P384" s="1">
        <f t="shared" si="58"/>
        <v>1</v>
      </c>
      <c r="Q384" s="1">
        <f t="shared" si="59"/>
        <v>44</v>
      </c>
      <c r="R384" s="96"/>
      <c r="S384" s="100"/>
      <c r="T384" s="94">
        <v>8</v>
      </c>
      <c r="U384" s="95" t="s">
        <v>393</v>
      </c>
      <c r="V384" s="94"/>
      <c r="W384" s="95"/>
      <c r="Y384" s="121">
        <f t="shared" si="61"/>
        <v>66.666666666666671</v>
      </c>
      <c r="Z384" s="121">
        <f t="shared" si="57"/>
        <v>66.666666666666671</v>
      </c>
    </row>
    <row r="385" spans="1:26" x14ac:dyDescent="0.2">
      <c r="A385" s="4">
        <v>63</v>
      </c>
      <c r="B385" s="1" t="s">
        <v>385</v>
      </c>
      <c r="C385" s="4" t="s">
        <v>385</v>
      </c>
      <c r="D385" s="4" t="s">
        <v>387</v>
      </c>
      <c r="E385" s="4" t="s">
        <v>394</v>
      </c>
      <c r="G385" s="1" t="s">
        <v>386</v>
      </c>
      <c r="H385" s="2">
        <v>39802</v>
      </c>
      <c r="I385" s="1">
        <f t="shared" si="51"/>
        <v>2008</v>
      </c>
      <c r="J385" s="1">
        <f t="shared" si="52"/>
        <v>12</v>
      </c>
      <c r="K385" s="6">
        <f t="shared" si="53"/>
        <v>354</v>
      </c>
      <c r="L385" s="1" t="s">
        <v>400</v>
      </c>
      <c r="M385" s="1" t="str">
        <f t="shared" si="54"/>
        <v>Winter 2008</v>
      </c>
      <c r="N385" s="1">
        <f>VLOOKUP(J385,Months!$A$1:$D$12,4)</f>
        <v>0.9</v>
      </c>
      <c r="O385" s="1">
        <f t="shared" si="55"/>
        <v>2008.9</v>
      </c>
      <c r="P385" s="1">
        <f t="shared" si="58"/>
        <v>0</v>
      </c>
      <c r="Q385" s="1">
        <f t="shared" si="59"/>
        <v>44</v>
      </c>
      <c r="R385" s="96"/>
      <c r="S385" s="100"/>
      <c r="T385" s="94">
        <v>9</v>
      </c>
      <c r="U385" s="95" t="s">
        <v>96</v>
      </c>
      <c r="V385" s="94"/>
      <c r="W385" s="95"/>
      <c r="Y385" s="121">
        <f t="shared" si="61"/>
        <v>75</v>
      </c>
      <c r="Z385" s="121">
        <f t="shared" si="57"/>
        <v>75</v>
      </c>
    </row>
    <row r="386" spans="1:26" x14ac:dyDescent="0.2">
      <c r="A386" s="4">
        <v>67</v>
      </c>
      <c r="B386" s="1" t="s">
        <v>388</v>
      </c>
      <c r="C386" s="4" t="s">
        <v>388</v>
      </c>
      <c r="D386" s="4" t="s">
        <v>387</v>
      </c>
      <c r="E386" s="4" t="s">
        <v>398</v>
      </c>
      <c r="G386" s="1" t="s">
        <v>389</v>
      </c>
      <c r="H386" s="2">
        <v>39811</v>
      </c>
      <c r="I386" s="1">
        <f t="shared" ref="I386:I438" si="62">YEAR(H386)</f>
        <v>2008</v>
      </c>
      <c r="J386" s="1">
        <f t="shared" ref="J386:J438" si="63">MONTH(H386)</f>
        <v>12</v>
      </c>
      <c r="K386" s="6">
        <f t="shared" ref="K386:K438" si="64">H386-DATE(I386,1,1)</f>
        <v>363</v>
      </c>
      <c r="L386" s="1" t="s">
        <v>400</v>
      </c>
      <c r="M386" s="1" t="str">
        <f t="shared" ref="M386:M438" si="65">CONCATENATE(L386," ",I386)</f>
        <v>Winter 2008</v>
      </c>
      <c r="N386" s="1">
        <f>VLOOKUP(J386,Months!$A$1:$D$12,4)</f>
        <v>0.9</v>
      </c>
      <c r="O386" s="1">
        <f t="shared" ref="O386:O438" si="66">I386+N386</f>
        <v>2008.9</v>
      </c>
      <c r="P386" s="1">
        <f t="shared" si="58"/>
        <v>0</v>
      </c>
      <c r="Q386" s="1">
        <f t="shared" si="59"/>
        <v>44</v>
      </c>
      <c r="R386" s="96"/>
      <c r="S386" s="100"/>
      <c r="T386" s="94">
        <v>7</v>
      </c>
      <c r="U386" s="95" t="s">
        <v>97</v>
      </c>
      <c r="V386" s="94"/>
      <c r="W386" s="95"/>
      <c r="Y386" s="121">
        <f t="shared" si="61"/>
        <v>58.333333333333336</v>
      </c>
      <c r="Z386" s="121">
        <f t="shared" si="57"/>
        <v>58.333333333333336</v>
      </c>
    </row>
    <row r="387" spans="1:26" x14ac:dyDescent="0.2">
      <c r="A387" s="4">
        <v>64</v>
      </c>
      <c r="B387" s="1" t="s">
        <v>42</v>
      </c>
      <c r="C387" s="4" t="s">
        <v>42</v>
      </c>
      <c r="D387" s="4" t="s">
        <v>387</v>
      </c>
      <c r="E387" s="4" t="s">
        <v>395</v>
      </c>
      <c r="G387" s="1" t="s">
        <v>390</v>
      </c>
      <c r="H387" s="2">
        <v>39460</v>
      </c>
      <c r="I387" s="1">
        <f t="shared" si="62"/>
        <v>2008</v>
      </c>
      <c r="J387" s="1">
        <f t="shared" si="63"/>
        <v>1</v>
      </c>
      <c r="K387" s="6">
        <f t="shared" si="64"/>
        <v>12</v>
      </c>
      <c r="L387" s="1" t="s">
        <v>400</v>
      </c>
      <c r="M387" s="1" t="str">
        <f t="shared" si="65"/>
        <v>Winter 2008</v>
      </c>
      <c r="N387" s="1">
        <f>VLOOKUP(J387,Months!$A$1:$D$12,4)</f>
        <v>0.99</v>
      </c>
      <c r="O387" s="1">
        <f t="shared" si="66"/>
        <v>2008.99</v>
      </c>
      <c r="P387" s="1">
        <f t="shared" si="58"/>
        <v>0</v>
      </c>
      <c r="Q387" s="1">
        <f t="shared" si="59"/>
        <v>44</v>
      </c>
      <c r="R387" s="96"/>
      <c r="S387" s="100"/>
      <c r="T387" s="94">
        <v>9</v>
      </c>
      <c r="U387" s="95" t="s">
        <v>96</v>
      </c>
      <c r="V387" s="94"/>
      <c r="W387" s="95"/>
      <c r="Y387" s="121">
        <f t="shared" ref="Y387:Y438" si="67">T387*100/12</f>
        <v>75</v>
      </c>
      <c r="Z387" s="121">
        <f t="shared" ref="Z387:Z437" si="68">AVERAGE(V387,X387,Y387)</f>
        <v>75</v>
      </c>
    </row>
    <row r="388" spans="1:26" x14ac:dyDescent="0.2">
      <c r="A388" s="4">
        <v>64</v>
      </c>
      <c r="B388" s="1" t="s">
        <v>42</v>
      </c>
      <c r="C388" s="4" t="s">
        <v>42</v>
      </c>
      <c r="D388" s="4" t="s">
        <v>387</v>
      </c>
      <c r="E388" s="4" t="s">
        <v>395</v>
      </c>
      <c r="G388" s="1" t="s">
        <v>390</v>
      </c>
      <c r="H388" s="2">
        <v>39460</v>
      </c>
      <c r="I388" s="1">
        <f t="shared" si="62"/>
        <v>2008</v>
      </c>
      <c r="J388" s="1">
        <f t="shared" si="63"/>
        <v>1</v>
      </c>
      <c r="K388" s="6">
        <f t="shared" si="64"/>
        <v>12</v>
      </c>
      <c r="L388" s="1" t="s">
        <v>400</v>
      </c>
      <c r="M388" s="1" t="str">
        <f t="shared" si="65"/>
        <v>Winter 2008</v>
      </c>
      <c r="N388" s="1">
        <f>VLOOKUP(J388,Months!$A$1:$D$12,4)</f>
        <v>0.99</v>
      </c>
      <c r="O388" s="1">
        <f t="shared" si="66"/>
        <v>2008.99</v>
      </c>
      <c r="P388" s="1">
        <f t="shared" ref="P388:P438" si="69">IF(M388=M387,0,1)</f>
        <v>0</v>
      </c>
      <c r="Q388" s="1">
        <f t="shared" ref="Q388:Q438" si="70">P388+Q387</f>
        <v>44</v>
      </c>
      <c r="R388" s="96"/>
      <c r="S388" s="100"/>
      <c r="T388" s="94">
        <v>9</v>
      </c>
      <c r="U388" s="95" t="s">
        <v>96</v>
      </c>
      <c r="V388" s="94"/>
      <c r="W388" s="95"/>
      <c r="Y388" s="121">
        <f t="shared" si="67"/>
        <v>75</v>
      </c>
      <c r="Z388" s="121">
        <f t="shared" si="68"/>
        <v>75</v>
      </c>
    </row>
    <row r="389" spans="1:26" x14ac:dyDescent="0.2">
      <c r="A389" s="4">
        <v>38</v>
      </c>
      <c r="C389" s="4" t="s">
        <v>411</v>
      </c>
      <c r="D389" s="4" t="s">
        <v>143</v>
      </c>
      <c r="E389" s="4" t="s">
        <v>298</v>
      </c>
      <c r="H389" s="2">
        <v>39907</v>
      </c>
      <c r="I389" s="1">
        <f t="shared" si="62"/>
        <v>2009</v>
      </c>
      <c r="J389" s="1">
        <f t="shared" si="63"/>
        <v>4</v>
      </c>
      <c r="K389" s="6">
        <f t="shared" si="64"/>
        <v>93</v>
      </c>
      <c r="L389" s="1" t="str">
        <f>VLOOKUP(J389,Months!$A$1:$C$12,3)</f>
        <v>Spring</v>
      </c>
      <c r="M389" s="1" t="str">
        <f t="shared" si="65"/>
        <v>Spring 2009</v>
      </c>
      <c r="N389" s="1">
        <f>VLOOKUP(J389,Months!$A$1:$D$12,4)</f>
        <v>0.25</v>
      </c>
      <c r="O389" s="1">
        <f t="shared" si="66"/>
        <v>2009.25</v>
      </c>
      <c r="P389" s="1">
        <f t="shared" si="69"/>
        <v>1</v>
      </c>
      <c r="Q389" s="1">
        <f t="shared" si="70"/>
        <v>45</v>
      </c>
      <c r="R389" s="96"/>
      <c r="S389" s="95"/>
      <c r="T389" s="94">
        <v>7</v>
      </c>
      <c r="U389" s="95" t="s">
        <v>97</v>
      </c>
      <c r="V389" s="94"/>
      <c r="W389" s="95"/>
      <c r="Y389" s="121">
        <f t="shared" si="67"/>
        <v>58.333333333333336</v>
      </c>
      <c r="Z389" s="121">
        <f t="shared" si="68"/>
        <v>58.333333333333336</v>
      </c>
    </row>
    <row r="390" spans="1:26" x14ac:dyDescent="0.2">
      <c r="A390" s="4">
        <v>14</v>
      </c>
      <c r="C390" s="4" t="s">
        <v>207</v>
      </c>
      <c r="D390" s="4" t="s">
        <v>143</v>
      </c>
      <c r="E390" s="4" t="s">
        <v>209</v>
      </c>
      <c r="H390" s="2">
        <v>39922</v>
      </c>
      <c r="I390" s="1">
        <f t="shared" si="62"/>
        <v>2009</v>
      </c>
      <c r="J390" s="1">
        <f t="shared" si="63"/>
        <v>4</v>
      </c>
      <c r="K390" s="6">
        <f t="shared" si="64"/>
        <v>108</v>
      </c>
      <c r="L390" s="1" t="str">
        <f>VLOOKUP(J390,Months!$A$1:$C$12,3)</f>
        <v>Spring</v>
      </c>
      <c r="M390" s="1" t="str">
        <f t="shared" si="65"/>
        <v>Spring 2009</v>
      </c>
      <c r="N390" s="1">
        <f>VLOOKUP(J390,Months!$A$1:$D$12,4)</f>
        <v>0.25</v>
      </c>
      <c r="O390" s="1">
        <f t="shared" si="66"/>
        <v>2009.25</v>
      </c>
      <c r="P390" s="1">
        <f t="shared" si="69"/>
        <v>0</v>
      </c>
      <c r="Q390" s="1">
        <f t="shared" si="70"/>
        <v>45</v>
      </c>
      <c r="R390" s="96"/>
      <c r="S390" s="95"/>
      <c r="T390" s="94">
        <v>12</v>
      </c>
      <c r="U390" s="95" t="s">
        <v>96</v>
      </c>
      <c r="V390" s="94"/>
      <c r="W390" s="95"/>
      <c r="Y390" s="121">
        <f t="shared" si="67"/>
        <v>100</v>
      </c>
      <c r="Z390" s="121">
        <f t="shared" si="68"/>
        <v>100</v>
      </c>
    </row>
    <row r="391" spans="1:26" x14ac:dyDescent="0.2">
      <c r="A391" s="4">
        <v>17</v>
      </c>
      <c r="C391" s="4" t="s">
        <v>67</v>
      </c>
      <c r="D391" s="4" t="s">
        <v>143</v>
      </c>
      <c r="E391" s="4" t="s">
        <v>223</v>
      </c>
      <c r="H391" s="2">
        <v>39931</v>
      </c>
      <c r="I391" s="1">
        <f t="shared" si="62"/>
        <v>2009</v>
      </c>
      <c r="J391" s="1">
        <f t="shared" si="63"/>
        <v>4</v>
      </c>
      <c r="K391" s="6">
        <f t="shared" si="64"/>
        <v>117</v>
      </c>
      <c r="L391" s="1" t="str">
        <f>VLOOKUP(J391,Months!$A$1:$C$12,3)</f>
        <v>Spring</v>
      </c>
      <c r="M391" s="1" t="str">
        <f t="shared" si="65"/>
        <v>Spring 2009</v>
      </c>
      <c r="N391" s="1">
        <f>VLOOKUP(J391,Months!$A$1:$D$12,4)</f>
        <v>0.25</v>
      </c>
      <c r="O391" s="1">
        <f t="shared" si="66"/>
        <v>2009.25</v>
      </c>
      <c r="P391" s="1">
        <f t="shared" si="69"/>
        <v>0</v>
      </c>
      <c r="Q391" s="1">
        <f t="shared" si="70"/>
        <v>45</v>
      </c>
      <c r="R391" s="96"/>
      <c r="S391" s="95"/>
      <c r="T391" s="94">
        <v>10</v>
      </c>
      <c r="U391" s="95" t="s">
        <v>96</v>
      </c>
      <c r="V391" s="94"/>
      <c r="W391" s="95"/>
      <c r="Y391" s="121">
        <f t="shared" si="67"/>
        <v>83.333333333333329</v>
      </c>
      <c r="Z391" s="121">
        <f t="shared" si="68"/>
        <v>83.333333333333329</v>
      </c>
    </row>
    <row r="392" spans="1:26" x14ac:dyDescent="0.2">
      <c r="A392" s="4">
        <v>33</v>
      </c>
      <c r="C392" s="4" t="s">
        <v>349</v>
      </c>
      <c r="D392" s="4" t="s">
        <v>143</v>
      </c>
      <c r="E392" s="4" t="s">
        <v>275</v>
      </c>
      <c r="H392" s="2">
        <v>39936</v>
      </c>
      <c r="I392" s="1">
        <f t="shared" si="62"/>
        <v>2009</v>
      </c>
      <c r="J392" s="1">
        <f t="shared" si="63"/>
        <v>5</v>
      </c>
      <c r="K392" s="6">
        <f t="shared" si="64"/>
        <v>122</v>
      </c>
      <c r="L392" s="1" t="str">
        <f>VLOOKUP(J392,Months!$A$1:$C$12,3)</f>
        <v>Spring</v>
      </c>
      <c r="M392" s="1" t="str">
        <f t="shared" si="65"/>
        <v>Spring 2009</v>
      </c>
      <c r="N392" s="1">
        <f>VLOOKUP(J392,Months!$A$1:$D$12,4)</f>
        <v>0.25</v>
      </c>
      <c r="O392" s="1">
        <f t="shared" si="66"/>
        <v>2009.25</v>
      </c>
      <c r="P392" s="1">
        <f t="shared" si="69"/>
        <v>0</v>
      </c>
      <c r="Q392" s="1">
        <f t="shared" si="70"/>
        <v>45</v>
      </c>
      <c r="R392" s="96"/>
      <c r="S392" s="95"/>
      <c r="T392" s="94">
        <v>8</v>
      </c>
      <c r="U392" s="95" t="s">
        <v>393</v>
      </c>
      <c r="V392" s="94"/>
      <c r="W392" s="95"/>
      <c r="Y392" s="121">
        <f t="shared" si="67"/>
        <v>66.666666666666671</v>
      </c>
      <c r="Z392" s="121">
        <f t="shared" si="68"/>
        <v>66.666666666666671</v>
      </c>
    </row>
    <row r="393" spans="1:26" x14ac:dyDescent="0.2">
      <c r="A393" s="4">
        <v>10</v>
      </c>
      <c r="C393" s="4" t="s">
        <v>412</v>
      </c>
      <c r="D393" s="4" t="s">
        <v>143</v>
      </c>
      <c r="E393" s="4" t="s">
        <v>190</v>
      </c>
      <c r="H393" s="2">
        <v>39943</v>
      </c>
      <c r="I393" s="1">
        <f t="shared" si="62"/>
        <v>2009</v>
      </c>
      <c r="J393" s="1">
        <f t="shared" si="63"/>
        <v>5</v>
      </c>
      <c r="K393" s="6">
        <f t="shared" si="64"/>
        <v>129</v>
      </c>
      <c r="L393" s="1" t="str">
        <f>VLOOKUP(J393,Months!$A$1:$C$12,3)</f>
        <v>Spring</v>
      </c>
      <c r="M393" s="1" t="str">
        <f t="shared" si="65"/>
        <v>Spring 2009</v>
      </c>
      <c r="N393" s="1">
        <f>VLOOKUP(J393,Months!$A$1:$D$12,4)</f>
        <v>0.25</v>
      </c>
      <c r="O393" s="1">
        <f t="shared" si="66"/>
        <v>2009.25</v>
      </c>
      <c r="P393" s="1">
        <f t="shared" si="69"/>
        <v>0</v>
      </c>
      <c r="Q393" s="1">
        <f t="shared" si="70"/>
        <v>45</v>
      </c>
      <c r="R393" s="96"/>
      <c r="S393" s="95"/>
      <c r="T393" s="94">
        <v>9</v>
      </c>
      <c r="U393" s="95" t="s">
        <v>96</v>
      </c>
      <c r="V393" s="94"/>
      <c r="W393" s="95"/>
      <c r="Y393" s="121">
        <f t="shared" si="67"/>
        <v>75</v>
      </c>
      <c r="Z393" s="121">
        <f t="shared" si="68"/>
        <v>75</v>
      </c>
    </row>
    <row r="394" spans="1:26" x14ac:dyDescent="0.2">
      <c r="A394" s="4">
        <v>14</v>
      </c>
      <c r="C394" s="4" t="s">
        <v>207</v>
      </c>
      <c r="D394" s="4" t="s">
        <v>143</v>
      </c>
      <c r="E394" s="4" t="s">
        <v>209</v>
      </c>
      <c r="H394" s="2">
        <v>39991</v>
      </c>
      <c r="I394" s="1">
        <f t="shared" si="62"/>
        <v>2009</v>
      </c>
      <c r="J394" s="1">
        <f t="shared" si="63"/>
        <v>6</v>
      </c>
      <c r="K394" s="6">
        <f t="shared" si="64"/>
        <v>177</v>
      </c>
      <c r="L394" s="1" t="str">
        <f>VLOOKUP(J394,Months!$A$1:$C$12,3)</f>
        <v>Summer</v>
      </c>
      <c r="M394" s="1" t="str">
        <f t="shared" si="65"/>
        <v>Summer 2009</v>
      </c>
      <c r="N394" s="1">
        <f>VLOOKUP(J394,Months!$A$1:$D$12,4)</f>
        <v>0.5</v>
      </c>
      <c r="O394" s="1">
        <f t="shared" si="66"/>
        <v>2009.5</v>
      </c>
      <c r="P394" s="1">
        <f t="shared" si="69"/>
        <v>1</v>
      </c>
      <c r="Q394" s="1">
        <f t="shared" si="70"/>
        <v>46</v>
      </c>
      <c r="R394" s="96"/>
      <c r="S394" s="95"/>
      <c r="T394" s="94">
        <v>9</v>
      </c>
      <c r="U394" s="95" t="s">
        <v>96</v>
      </c>
      <c r="V394" s="94"/>
      <c r="W394" s="95"/>
      <c r="Y394" s="121">
        <f t="shared" si="67"/>
        <v>75</v>
      </c>
      <c r="Z394" s="121">
        <f t="shared" si="68"/>
        <v>75</v>
      </c>
    </row>
    <row r="395" spans="1:26" x14ac:dyDescent="0.2">
      <c r="A395" s="4">
        <v>39</v>
      </c>
      <c r="C395" s="4" t="s">
        <v>414</v>
      </c>
      <c r="D395" s="4" t="s">
        <v>143</v>
      </c>
      <c r="E395" s="4" t="s">
        <v>304</v>
      </c>
      <c r="H395" s="2">
        <v>40002</v>
      </c>
      <c r="I395" s="1">
        <f t="shared" si="62"/>
        <v>2009</v>
      </c>
      <c r="J395" s="1">
        <f t="shared" si="63"/>
        <v>7</v>
      </c>
      <c r="K395" s="6">
        <f t="shared" si="64"/>
        <v>188</v>
      </c>
      <c r="L395" s="1" t="str">
        <f>VLOOKUP(J395,Months!$A$1:$C$12,3)</f>
        <v>Summer</v>
      </c>
      <c r="M395" s="1" t="str">
        <f t="shared" si="65"/>
        <v>Summer 2009</v>
      </c>
      <c r="N395" s="1">
        <f>VLOOKUP(J395,Months!$A$1:$D$12,4)</f>
        <v>0.5</v>
      </c>
      <c r="O395" s="1">
        <f t="shared" si="66"/>
        <v>2009.5</v>
      </c>
      <c r="P395" s="1">
        <f t="shared" si="69"/>
        <v>0</v>
      </c>
      <c r="Q395" s="1">
        <f t="shared" si="70"/>
        <v>46</v>
      </c>
      <c r="R395" s="96"/>
      <c r="S395" s="95"/>
      <c r="T395" s="94">
        <v>5</v>
      </c>
      <c r="U395" s="95" t="s">
        <v>97</v>
      </c>
      <c r="V395" s="94"/>
      <c r="W395" s="95"/>
      <c r="Y395" s="121">
        <f t="shared" si="67"/>
        <v>41.666666666666664</v>
      </c>
      <c r="Z395" s="121">
        <f t="shared" si="68"/>
        <v>41.666666666666664</v>
      </c>
    </row>
    <row r="396" spans="1:26" x14ac:dyDescent="0.2">
      <c r="A396" s="4">
        <v>40</v>
      </c>
      <c r="C396" s="4" t="s">
        <v>415</v>
      </c>
      <c r="D396" s="4" t="s">
        <v>143</v>
      </c>
      <c r="E396" s="4" t="s">
        <v>309</v>
      </c>
      <c r="H396" s="2">
        <v>40003</v>
      </c>
      <c r="I396" s="1">
        <f t="shared" si="62"/>
        <v>2009</v>
      </c>
      <c r="J396" s="1">
        <f t="shared" si="63"/>
        <v>7</v>
      </c>
      <c r="K396" s="6">
        <f t="shared" si="64"/>
        <v>189</v>
      </c>
      <c r="L396" s="1" t="str">
        <f>VLOOKUP(J396,Months!$A$1:$C$12,3)</f>
        <v>Summer</v>
      </c>
      <c r="M396" s="1" t="str">
        <f t="shared" si="65"/>
        <v>Summer 2009</v>
      </c>
      <c r="N396" s="1">
        <f>VLOOKUP(J396,Months!$A$1:$D$12,4)</f>
        <v>0.5</v>
      </c>
      <c r="O396" s="1">
        <f t="shared" si="66"/>
        <v>2009.5</v>
      </c>
      <c r="P396" s="1">
        <f t="shared" si="69"/>
        <v>0</v>
      </c>
      <c r="Q396" s="1">
        <f t="shared" si="70"/>
        <v>46</v>
      </c>
      <c r="R396" s="96"/>
      <c r="S396" s="95"/>
      <c r="T396" s="94">
        <v>11</v>
      </c>
      <c r="U396" s="95" t="s">
        <v>96</v>
      </c>
      <c r="V396" s="94"/>
      <c r="W396" s="95"/>
      <c r="Y396" s="121">
        <f t="shared" si="67"/>
        <v>91.666666666666671</v>
      </c>
      <c r="Z396" s="121">
        <f t="shared" si="68"/>
        <v>91.666666666666671</v>
      </c>
    </row>
    <row r="397" spans="1:26" x14ac:dyDescent="0.2">
      <c r="A397" s="4">
        <v>38</v>
      </c>
      <c r="C397" s="4" t="s">
        <v>411</v>
      </c>
      <c r="D397" s="4" t="s">
        <v>143</v>
      </c>
      <c r="E397" s="4" t="s">
        <v>298</v>
      </c>
      <c r="H397" s="2">
        <v>40005</v>
      </c>
      <c r="I397" s="1">
        <f t="shared" si="62"/>
        <v>2009</v>
      </c>
      <c r="J397" s="1">
        <f t="shared" si="63"/>
        <v>7</v>
      </c>
      <c r="K397" s="6">
        <f t="shared" si="64"/>
        <v>191</v>
      </c>
      <c r="L397" s="1" t="str">
        <f>VLOOKUP(J397,Months!$A$1:$C$12,3)</f>
        <v>Summer</v>
      </c>
      <c r="M397" s="1" t="str">
        <f t="shared" si="65"/>
        <v>Summer 2009</v>
      </c>
      <c r="N397" s="1">
        <f>VLOOKUP(J397,Months!$A$1:$D$12,4)</f>
        <v>0.5</v>
      </c>
      <c r="O397" s="1">
        <f t="shared" si="66"/>
        <v>2009.5</v>
      </c>
      <c r="P397" s="1">
        <f t="shared" si="69"/>
        <v>0</v>
      </c>
      <c r="Q397" s="1">
        <f t="shared" si="70"/>
        <v>46</v>
      </c>
      <c r="R397" s="96"/>
      <c r="S397" s="95"/>
      <c r="T397" s="94">
        <v>8</v>
      </c>
      <c r="U397" s="95" t="s">
        <v>393</v>
      </c>
      <c r="V397" s="94"/>
      <c r="W397" s="95"/>
      <c r="Y397" s="121">
        <f t="shared" si="67"/>
        <v>66.666666666666671</v>
      </c>
      <c r="Z397" s="121">
        <f t="shared" si="68"/>
        <v>66.666666666666671</v>
      </c>
    </row>
    <row r="398" spans="1:26" x14ac:dyDescent="0.2">
      <c r="A398" s="4">
        <v>27</v>
      </c>
      <c r="C398" s="4" t="s">
        <v>80</v>
      </c>
      <c r="D398" s="4" t="s">
        <v>143</v>
      </c>
      <c r="E398" s="4" t="s">
        <v>256</v>
      </c>
      <c r="H398" s="2">
        <v>40006</v>
      </c>
      <c r="I398" s="1">
        <f t="shared" si="62"/>
        <v>2009</v>
      </c>
      <c r="J398" s="1">
        <f t="shared" si="63"/>
        <v>7</v>
      </c>
      <c r="K398" s="6">
        <f t="shared" si="64"/>
        <v>192</v>
      </c>
      <c r="L398" s="1" t="str">
        <f>VLOOKUP(J398,Months!$A$1:$C$12,3)</f>
        <v>Summer</v>
      </c>
      <c r="M398" s="1" t="str">
        <f t="shared" si="65"/>
        <v>Summer 2009</v>
      </c>
      <c r="N398" s="1">
        <f>VLOOKUP(J398,Months!$A$1:$D$12,4)</f>
        <v>0.5</v>
      </c>
      <c r="O398" s="1">
        <f t="shared" si="66"/>
        <v>2009.5</v>
      </c>
      <c r="P398" s="1">
        <f t="shared" si="69"/>
        <v>0</v>
      </c>
      <c r="Q398" s="1">
        <f t="shared" si="70"/>
        <v>46</v>
      </c>
      <c r="R398" s="96"/>
      <c r="S398" s="95"/>
      <c r="T398" s="94">
        <v>7</v>
      </c>
      <c r="U398" s="95" t="s">
        <v>97</v>
      </c>
      <c r="V398" s="94"/>
      <c r="W398" s="95"/>
      <c r="Y398" s="121">
        <f t="shared" si="67"/>
        <v>58.333333333333336</v>
      </c>
      <c r="Z398" s="121">
        <f t="shared" si="68"/>
        <v>58.333333333333336</v>
      </c>
    </row>
    <row r="399" spans="1:26" x14ac:dyDescent="0.2">
      <c r="A399" s="4">
        <v>10</v>
      </c>
      <c r="C399" s="4" t="s">
        <v>412</v>
      </c>
      <c r="D399" s="4" t="s">
        <v>143</v>
      </c>
      <c r="E399" s="4" t="s">
        <v>190</v>
      </c>
      <c r="H399" s="2">
        <v>40006</v>
      </c>
      <c r="I399" s="1">
        <f t="shared" si="62"/>
        <v>2009</v>
      </c>
      <c r="J399" s="1">
        <f t="shared" si="63"/>
        <v>7</v>
      </c>
      <c r="K399" s="6">
        <f t="shared" si="64"/>
        <v>192</v>
      </c>
      <c r="L399" s="1" t="str">
        <f>VLOOKUP(J399,Months!$A$1:$C$12,3)</f>
        <v>Summer</v>
      </c>
      <c r="M399" s="1" t="str">
        <f t="shared" si="65"/>
        <v>Summer 2009</v>
      </c>
      <c r="N399" s="1">
        <f>VLOOKUP(J399,Months!$A$1:$D$12,4)</f>
        <v>0.5</v>
      </c>
      <c r="O399" s="1">
        <f t="shared" si="66"/>
        <v>2009.5</v>
      </c>
      <c r="P399" s="1">
        <f t="shared" si="69"/>
        <v>0</v>
      </c>
      <c r="Q399" s="1">
        <f t="shared" si="70"/>
        <v>46</v>
      </c>
      <c r="R399" s="96"/>
      <c r="S399" s="95"/>
      <c r="T399" s="94">
        <v>8</v>
      </c>
      <c r="U399" s="95" t="s">
        <v>393</v>
      </c>
      <c r="V399" s="94"/>
      <c r="W399" s="95"/>
      <c r="Y399" s="121">
        <f t="shared" si="67"/>
        <v>66.666666666666671</v>
      </c>
      <c r="Z399" s="121">
        <f t="shared" si="68"/>
        <v>66.666666666666671</v>
      </c>
    </row>
    <row r="400" spans="1:26" x14ac:dyDescent="0.2">
      <c r="A400" s="4">
        <v>17</v>
      </c>
      <c r="C400" s="4" t="s">
        <v>67</v>
      </c>
      <c r="D400" s="4" t="s">
        <v>143</v>
      </c>
      <c r="E400" s="4" t="s">
        <v>223</v>
      </c>
      <c r="H400" s="2">
        <v>40009</v>
      </c>
      <c r="I400" s="1">
        <f t="shared" si="62"/>
        <v>2009</v>
      </c>
      <c r="J400" s="1">
        <f t="shared" si="63"/>
        <v>7</v>
      </c>
      <c r="K400" s="6">
        <f t="shared" si="64"/>
        <v>195</v>
      </c>
      <c r="L400" s="1" t="str">
        <f>VLOOKUP(J400,Months!$A$1:$C$12,3)</f>
        <v>Summer</v>
      </c>
      <c r="M400" s="1" t="str">
        <f t="shared" si="65"/>
        <v>Summer 2009</v>
      </c>
      <c r="N400" s="1">
        <f>VLOOKUP(J400,Months!$A$1:$D$12,4)</f>
        <v>0.5</v>
      </c>
      <c r="O400" s="1">
        <f t="shared" si="66"/>
        <v>2009.5</v>
      </c>
      <c r="P400" s="1">
        <f t="shared" si="69"/>
        <v>0</v>
      </c>
      <c r="Q400" s="1">
        <f t="shared" si="70"/>
        <v>46</v>
      </c>
      <c r="R400" s="96"/>
      <c r="S400" s="95"/>
      <c r="T400" s="94">
        <v>9</v>
      </c>
      <c r="U400" s="95" t="s">
        <v>96</v>
      </c>
      <c r="V400" s="94"/>
      <c r="W400" s="95"/>
      <c r="Y400" s="121">
        <f t="shared" si="67"/>
        <v>75</v>
      </c>
      <c r="Z400" s="121">
        <f t="shared" si="68"/>
        <v>75</v>
      </c>
    </row>
    <row r="401" spans="1:26" x14ac:dyDescent="0.2">
      <c r="A401" s="4">
        <v>3</v>
      </c>
      <c r="C401" s="4" t="s">
        <v>74</v>
      </c>
      <c r="D401" s="4" t="s">
        <v>143</v>
      </c>
      <c r="E401" s="4" t="s">
        <v>170</v>
      </c>
      <c r="H401" s="2">
        <v>40014</v>
      </c>
      <c r="I401" s="1">
        <f t="shared" si="62"/>
        <v>2009</v>
      </c>
      <c r="J401" s="1">
        <f t="shared" si="63"/>
        <v>7</v>
      </c>
      <c r="K401" s="6">
        <f t="shared" si="64"/>
        <v>200</v>
      </c>
      <c r="L401" s="1" t="str">
        <f>VLOOKUP(J401,Months!$A$1:$C$12,3)</f>
        <v>Summer</v>
      </c>
      <c r="M401" s="1" t="str">
        <f t="shared" si="65"/>
        <v>Summer 2009</v>
      </c>
      <c r="N401" s="1">
        <f>VLOOKUP(J401,Months!$A$1:$D$12,4)</f>
        <v>0.5</v>
      </c>
      <c r="O401" s="1">
        <f t="shared" si="66"/>
        <v>2009.5</v>
      </c>
      <c r="P401" s="1">
        <f t="shared" si="69"/>
        <v>0</v>
      </c>
      <c r="Q401" s="1">
        <f t="shared" si="70"/>
        <v>46</v>
      </c>
      <c r="R401" s="96"/>
      <c r="S401" s="95"/>
      <c r="T401" s="94">
        <v>8</v>
      </c>
      <c r="U401" s="95" t="s">
        <v>393</v>
      </c>
      <c r="V401" s="94"/>
      <c r="W401" s="95"/>
      <c r="Y401" s="121">
        <f t="shared" si="67"/>
        <v>66.666666666666671</v>
      </c>
      <c r="Z401" s="121">
        <f t="shared" si="68"/>
        <v>66.666666666666671</v>
      </c>
    </row>
    <row r="402" spans="1:26" x14ac:dyDescent="0.2">
      <c r="A402" s="4">
        <v>34</v>
      </c>
      <c r="C402" s="4" t="s">
        <v>88</v>
      </c>
      <c r="D402" s="4" t="s">
        <v>143</v>
      </c>
      <c r="E402" s="4" t="s">
        <v>282</v>
      </c>
      <c r="H402" s="2">
        <v>40019</v>
      </c>
      <c r="I402" s="1">
        <f t="shared" si="62"/>
        <v>2009</v>
      </c>
      <c r="J402" s="1">
        <f t="shared" si="63"/>
        <v>7</v>
      </c>
      <c r="K402" s="6">
        <f t="shared" si="64"/>
        <v>205</v>
      </c>
      <c r="L402" s="1" t="str">
        <f>VLOOKUP(J402,Months!$A$1:$C$12,3)</f>
        <v>Summer</v>
      </c>
      <c r="M402" s="1" t="str">
        <f t="shared" si="65"/>
        <v>Summer 2009</v>
      </c>
      <c r="N402" s="1">
        <f>VLOOKUP(J402,Months!$A$1:$D$12,4)</f>
        <v>0.5</v>
      </c>
      <c r="O402" s="1">
        <f t="shared" si="66"/>
        <v>2009.5</v>
      </c>
      <c r="P402" s="1">
        <f t="shared" si="69"/>
        <v>0</v>
      </c>
      <c r="Q402" s="1">
        <f t="shared" si="70"/>
        <v>46</v>
      </c>
      <c r="R402" s="96"/>
      <c r="S402" s="95"/>
      <c r="T402" s="94">
        <v>9</v>
      </c>
      <c r="U402" s="95" t="s">
        <v>96</v>
      </c>
      <c r="V402" s="94"/>
      <c r="W402" s="95"/>
      <c r="Y402" s="121">
        <f t="shared" si="67"/>
        <v>75</v>
      </c>
      <c r="Z402" s="121">
        <f t="shared" si="68"/>
        <v>75</v>
      </c>
    </row>
    <row r="403" spans="1:26" x14ac:dyDescent="0.2">
      <c r="A403" s="4">
        <v>35</v>
      </c>
      <c r="C403" s="4" t="s">
        <v>90</v>
      </c>
      <c r="D403" s="4" t="s">
        <v>143</v>
      </c>
      <c r="E403" s="4" t="s">
        <v>286</v>
      </c>
      <c r="H403" s="2">
        <v>40023</v>
      </c>
      <c r="I403" s="1">
        <f t="shared" si="62"/>
        <v>2009</v>
      </c>
      <c r="J403" s="1">
        <f t="shared" si="63"/>
        <v>7</v>
      </c>
      <c r="K403" s="6">
        <f t="shared" si="64"/>
        <v>209</v>
      </c>
      <c r="L403" s="1" t="str">
        <f>VLOOKUP(J403,Months!$A$1:$C$12,3)</f>
        <v>Summer</v>
      </c>
      <c r="M403" s="1" t="str">
        <f t="shared" si="65"/>
        <v>Summer 2009</v>
      </c>
      <c r="N403" s="1">
        <f>VLOOKUP(J403,Months!$A$1:$D$12,4)</f>
        <v>0.5</v>
      </c>
      <c r="O403" s="1">
        <f t="shared" si="66"/>
        <v>2009.5</v>
      </c>
      <c r="P403" s="1">
        <f t="shared" si="69"/>
        <v>0</v>
      </c>
      <c r="Q403" s="1">
        <f t="shared" si="70"/>
        <v>46</v>
      </c>
      <c r="R403" s="96"/>
      <c r="S403" s="95"/>
      <c r="T403" s="94">
        <v>11</v>
      </c>
      <c r="U403" s="95" t="s">
        <v>96</v>
      </c>
      <c r="V403" s="94"/>
      <c r="W403" s="95"/>
      <c r="Y403" s="121">
        <f t="shared" si="67"/>
        <v>91.666666666666671</v>
      </c>
      <c r="Z403" s="121">
        <f t="shared" si="68"/>
        <v>91.666666666666671</v>
      </c>
    </row>
    <row r="404" spans="1:26" x14ac:dyDescent="0.2">
      <c r="A404" s="4">
        <v>14</v>
      </c>
      <c r="C404" s="4" t="s">
        <v>207</v>
      </c>
      <c r="D404" s="4" t="s">
        <v>143</v>
      </c>
      <c r="E404" s="4" t="s">
        <v>209</v>
      </c>
      <c r="H404" s="2">
        <v>40075</v>
      </c>
      <c r="I404" s="1">
        <f t="shared" si="62"/>
        <v>2009</v>
      </c>
      <c r="J404" s="1">
        <f t="shared" si="63"/>
        <v>9</v>
      </c>
      <c r="K404" s="6">
        <f t="shared" si="64"/>
        <v>261</v>
      </c>
      <c r="L404" s="1" t="str">
        <f>VLOOKUP(J404,Months!$A$1:$C$12,3)</f>
        <v>Fall</v>
      </c>
      <c r="M404" s="1" t="str">
        <f t="shared" si="65"/>
        <v>Fall 2009</v>
      </c>
      <c r="N404" s="1">
        <f>VLOOKUP(J404,Months!$A$1:$D$12,4)</f>
        <v>0.75</v>
      </c>
      <c r="O404" s="1">
        <f t="shared" si="66"/>
        <v>2009.75</v>
      </c>
      <c r="P404" s="1">
        <f t="shared" si="69"/>
        <v>1</v>
      </c>
      <c r="Q404" s="1">
        <f t="shared" si="70"/>
        <v>47</v>
      </c>
      <c r="R404" s="96"/>
      <c r="S404" s="95"/>
      <c r="T404" s="94">
        <v>12</v>
      </c>
      <c r="U404" s="95" t="s">
        <v>96</v>
      </c>
      <c r="V404" s="94"/>
      <c r="W404" s="95"/>
      <c r="Y404" s="121">
        <f t="shared" si="67"/>
        <v>100</v>
      </c>
      <c r="Z404" s="121">
        <f t="shared" si="68"/>
        <v>100</v>
      </c>
    </row>
    <row r="405" spans="1:26" x14ac:dyDescent="0.2">
      <c r="A405" s="4">
        <v>38</v>
      </c>
      <c r="C405" s="4" t="s">
        <v>411</v>
      </c>
      <c r="D405" s="4" t="s">
        <v>143</v>
      </c>
      <c r="E405" s="4" t="s">
        <v>298</v>
      </c>
      <c r="H405" s="2">
        <v>40076</v>
      </c>
      <c r="I405" s="1">
        <f t="shared" si="62"/>
        <v>2009</v>
      </c>
      <c r="J405" s="1">
        <f t="shared" si="63"/>
        <v>9</v>
      </c>
      <c r="K405" s="6">
        <f t="shared" si="64"/>
        <v>262</v>
      </c>
      <c r="L405" s="1" t="str">
        <f>VLOOKUP(J405,Months!$A$1:$C$12,3)</f>
        <v>Fall</v>
      </c>
      <c r="M405" s="1" t="str">
        <f t="shared" si="65"/>
        <v>Fall 2009</v>
      </c>
      <c r="N405" s="1">
        <f>VLOOKUP(J405,Months!$A$1:$D$12,4)</f>
        <v>0.75</v>
      </c>
      <c r="O405" s="1">
        <f t="shared" si="66"/>
        <v>2009.75</v>
      </c>
      <c r="P405" s="1">
        <f t="shared" si="69"/>
        <v>0</v>
      </c>
      <c r="Q405" s="1">
        <f t="shared" si="70"/>
        <v>47</v>
      </c>
      <c r="R405" s="96"/>
      <c r="S405" s="95"/>
      <c r="T405" s="94">
        <v>7</v>
      </c>
      <c r="U405" s="95" t="s">
        <v>97</v>
      </c>
      <c r="V405" s="94"/>
      <c r="W405" s="95"/>
      <c r="Y405" s="121">
        <f t="shared" si="67"/>
        <v>58.333333333333336</v>
      </c>
      <c r="Z405" s="121">
        <f t="shared" si="68"/>
        <v>58.333333333333336</v>
      </c>
    </row>
    <row r="406" spans="1:26" x14ac:dyDescent="0.2">
      <c r="A406" s="4">
        <v>34</v>
      </c>
      <c r="C406" s="4" t="s">
        <v>88</v>
      </c>
      <c r="D406" s="4" t="s">
        <v>143</v>
      </c>
      <c r="E406" s="4" t="s">
        <v>282</v>
      </c>
      <c r="H406" s="2">
        <v>40090</v>
      </c>
      <c r="I406" s="1">
        <f t="shared" si="62"/>
        <v>2009</v>
      </c>
      <c r="J406" s="1">
        <f t="shared" si="63"/>
        <v>10</v>
      </c>
      <c r="K406" s="6">
        <f t="shared" si="64"/>
        <v>276</v>
      </c>
      <c r="L406" s="1" t="str">
        <f>VLOOKUP(J406,Months!$A$1:$C$12,3)</f>
        <v>Fall</v>
      </c>
      <c r="M406" s="1" t="str">
        <f t="shared" si="65"/>
        <v>Fall 2009</v>
      </c>
      <c r="N406" s="1">
        <f>VLOOKUP(J406,Months!$A$1:$D$12,4)</f>
        <v>0.75</v>
      </c>
      <c r="O406" s="1">
        <f t="shared" si="66"/>
        <v>2009.75</v>
      </c>
      <c r="P406" s="1">
        <f t="shared" si="69"/>
        <v>0</v>
      </c>
      <c r="Q406" s="1">
        <f t="shared" si="70"/>
        <v>47</v>
      </c>
      <c r="R406" s="96"/>
      <c r="S406" s="95"/>
      <c r="T406" s="94">
        <v>9</v>
      </c>
      <c r="U406" s="95" t="s">
        <v>96</v>
      </c>
      <c r="V406" s="94"/>
      <c r="W406" s="95"/>
      <c r="Y406" s="121">
        <f t="shared" si="67"/>
        <v>75</v>
      </c>
      <c r="Z406" s="121">
        <f t="shared" si="68"/>
        <v>75</v>
      </c>
    </row>
    <row r="407" spans="1:26" x14ac:dyDescent="0.2">
      <c r="A407" s="4">
        <v>17</v>
      </c>
      <c r="C407" s="4" t="s">
        <v>67</v>
      </c>
      <c r="D407" s="4" t="s">
        <v>143</v>
      </c>
      <c r="E407" s="4" t="s">
        <v>223</v>
      </c>
      <c r="H407" s="2">
        <v>40093</v>
      </c>
      <c r="I407" s="1">
        <f t="shared" si="62"/>
        <v>2009</v>
      </c>
      <c r="J407" s="1">
        <f t="shared" si="63"/>
        <v>10</v>
      </c>
      <c r="K407" s="6">
        <f t="shared" si="64"/>
        <v>279</v>
      </c>
      <c r="L407" s="1" t="str">
        <f>VLOOKUP(J407,Months!$A$1:$C$12,3)</f>
        <v>Fall</v>
      </c>
      <c r="M407" s="1" t="str">
        <f t="shared" si="65"/>
        <v>Fall 2009</v>
      </c>
      <c r="N407" s="1">
        <f>VLOOKUP(J407,Months!$A$1:$D$12,4)</f>
        <v>0.75</v>
      </c>
      <c r="O407" s="1">
        <f t="shared" si="66"/>
        <v>2009.75</v>
      </c>
      <c r="P407" s="1">
        <f t="shared" si="69"/>
        <v>0</v>
      </c>
      <c r="Q407" s="1">
        <f t="shared" si="70"/>
        <v>47</v>
      </c>
      <c r="R407" s="96"/>
      <c r="S407" s="95"/>
      <c r="T407" s="94">
        <v>10</v>
      </c>
      <c r="U407" s="95" t="s">
        <v>96</v>
      </c>
      <c r="V407" s="94"/>
      <c r="W407" s="95"/>
      <c r="Y407" s="121">
        <f t="shared" si="67"/>
        <v>83.333333333333329</v>
      </c>
      <c r="Z407" s="121">
        <f t="shared" si="68"/>
        <v>83.333333333333329</v>
      </c>
    </row>
    <row r="408" spans="1:26" x14ac:dyDescent="0.2">
      <c r="A408" s="4">
        <v>33</v>
      </c>
      <c r="C408" s="4" t="s">
        <v>349</v>
      </c>
      <c r="D408" s="4" t="s">
        <v>143</v>
      </c>
      <c r="E408" s="4" t="s">
        <v>275</v>
      </c>
      <c r="H408" s="2">
        <v>40104</v>
      </c>
      <c r="I408" s="1">
        <f t="shared" si="62"/>
        <v>2009</v>
      </c>
      <c r="J408" s="1">
        <f t="shared" si="63"/>
        <v>10</v>
      </c>
      <c r="K408" s="6">
        <f t="shared" si="64"/>
        <v>290</v>
      </c>
      <c r="L408" s="1" t="str">
        <f>VLOOKUP(J408,Months!$A$1:$C$12,3)</f>
        <v>Fall</v>
      </c>
      <c r="M408" s="1" t="str">
        <f t="shared" si="65"/>
        <v>Fall 2009</v>
      </c>
      <c r="N408" s="1">
        <f>VLOOKUP(J408,Months!$A$1:$D$12,4)</f>
        <v>0.75</v>
      </c>
      <c r="O408" s="1">
        <f t="shared" si="66"/>
        <v>2009.75</v>
      </c>
      <c r="P408" s="1">
        <f t="shared" si="69"/>
        <v>0</v>
      </c>
      <c r="Q408" s="1">
        <f t="shared" si="70"/>
        <v>47</v>
      </c>
      <c r="R408" s="96"/>
      <c r="S408" s="95"/>
      <c r="T408" s="94">
        <v>11</v>
      </c>
      <c r="U408" s="95" t="s">
        <v>96</v>
      </c>
      <c r="V408" s="94"/>
      <c r="W408" s="95"/>
      <c r="Y408" s="121">
        <f t="shared" si="67"/>
        <v>91.666666666666671</v>
      </c>
      <c r="Z408" s="121">
        <f t="shared" si="68"/>
        <v>91.666666666666671</v>
      </c>
    </row>
    <row r="409" spans="1:26" x14ac:dyDescent="0.2">
      <c r="A409" s="4">
        <v>13</v>
      </c>
      <c r="C409" s="4" t="s">
        <v>57</v>
      </c>
      <c r="D409" s="4" t="s">
        <v>143</v>
      </c>
      <c r="E409" s="4" t="s">
        <v>204</v>
      </c>
      <c r="H409" s="2">
        <v>40111</v>
      </c>
      <c r="I409" s="1">
        <f t="shared" si="62"/>
        <v>2009</v>
      </c>
      <c r="J409" s="1">
        <f t="shared" si="63"/>
        <v>10</v>
      </c>
      <c r="K409" s="6">
        <f t="shared" si="64"/>
        <v>297</v>
      </c>
      <c r="L409" s="1" t="str">
        <f>VLOOKUP(J409,Months!$A$1:$C$12,3)</f>
        <v>Fall</v>
      </c>
      <c r="M409" s="1" t="str">
        <f t="shared" si="65"/>
        <v>Fall 2009</v>
      </c>
      <c r="N409" s="1">
        <f>VLOOKUP(J409,Months!$A$1:$D$12,4)</f>
        <v>0.75</v>
      </c>
      <c r="O409" s="1">
        <f t="shared" si="66"/>
        <v>2009.75</v>
      </c>
      <c r="P409" s="1">
        <f t="shared" si="69"/>
        <v>0</v>
      </c>
      <c r="Q409" s="1">
        <f t="shared" si="70"/>
        <v>47</v>
      </c>
      <c r="R409" s="96"/>
      <c r="S409" s="95"/>
      <c r="T409" s="94">
        <v>9</v>
      </c>
      <c r="U409" s="95" t="s">
        <v>96</v>
      </c>
      <c r="V409" s="94"/>
      <c r="W409" s="95"/>
      <c r="Y409" s="121">
        <f t="shared" si="67"/>
        <v>75</v>
      </c>
      <c r="Z409" s="121">
        <f t="shared" si="68"/>
        <v>75</v>
      </c>
    </row>
    <row r="410" spans="1:26" x14ac:dyDescent="0.2">
      <c r="A410" s="4">
        <v>42</v>
      </c>
      <c r="C410" s="4" t="s">
        <v>318</v>
      </c>
      <c r="D410" s="4" t="s">
        <v>143</v>
      </c>
      <c r="E410" s="4" t="s">
        <v>320</v>
      </c>
      <c r="H410" s="2">
        <v>40117</v>
      </c>
      <c r="I410" s="1">
        <f t="shared" si="62"/>
        <v>2009</v>
      </c>
      <c r="J410" s="1">
        <f t="shared" si="63"/>
        <v>10</v>
      </c>
      <c r="K410" s="6">
        <f t="shared" si="64"/>
        <v>303</v>
      </c>
      <c r="L410" s="1" t="str">
        <f>VLOOKUP(J410,Months!$A$1:$C$12,3)</f>
        <v>Fall</v>
      </c>
      <c r="M410" s="1" t="str">
        <f t="shared" si="65"/>
        <v>Fall 2009</v>
      </c>
      <c r="N410" s="1">
        <f>VLOOKUP(J410,Months!$A$1:$D$12,4)</f>
        <v>0.75</v>
      </c>
      <c r="O410" s="1">
        <f t="shared" si="66"/>
        <v>2009.75</v>
      </c>
      <c r="P410" s="1">
        <f t="shared" si="69"/>
        <v>0</v>
      </c>
      <c r="Q410" s="1">
        <f t="shared" si="70"/>
        <v>47</v>
      </c>
      <c r="R410" s="96"/>
      <c r="S410" s="95"/>
      <c r="T410" s="94">
        <v>2</v>
      </c>
      <c r="U410" s="95" t="s">
        <v>97</v>
      </c>
      <c r="V410" s="94"/>
      <c r="W410" s="95"/>
      <c r="Y410" s="121">
        <f t="shared" si="67"/>
        <v>16.666666666666668</v>
      </c>
      <c r="Z410" s="121">
        <f t="shared" si="68"/>
        <v>16.666666666666668</v>
      </c>
    </row>
    <row r="411" spans="1:26" x14ac:dyDescent="0.2">
      <c r="A411" s="4">
        <v>35</v>
      </c>
      <c r="C411" s="4" t="s">
        <v>90</v>
      </c>
      <c r="D411" s="4" t="s">
        <v>143</v>
      </c>
      <c r="E411" s="4" t="s">
        <v>286</v>
      </c>
      <c r="H411" s="2">
        <v>40257</v>
      </c>
      <c r="I411" s="1">
        <f t="shared" si="62"/>
        <v>2010</v>
      </c>
      <c r="J411" s="1">
        <f t="shared" si="63"/>
        <v>3</v>
      </c>
      <c r="K411" s="6">
        <f t="shared" si="64"/>
        <v>78</v>
      </c>
      <c r="L411" s="1" t="str">
        <f>VLOOKUP(J411,Months!$A$1:$C$12,3)</f>
        <v>Spring</v>
      </c>
      <c r="M411" s="1" t="str">
        <f t="shared" si="65"/>
        <v>Spring 2010</v>
      </c>
      <c r="N411" s="1">
        <f>VLOOKUP(J411,Months!$A$1:$D$12,4)</f>
        <v>0.25</v>
      </c>
      <c r="O411" s="1">
        <f t="shared" si="66"/>
        <v>2010.25</v>
      </c>
      <c r="P411" s="1">
        <f t="shared" si="69"/>
        <v>1</v>
      </c>
      <c r="Q411" s="1">
        <f t="shared" si="70"/>
        <v>48</v>
      </c>
      <c r="R411" s="96"/>
      <c r="S411" s="95"/>
      <c r="T411" s="94">
        <v>7</v>
      </c>
      <c r="U411" s="95" t="s">
        <v>97</v>
      </c>
      <c r="V411" s="94"/>
      <c r="W411" s="95"/>
      <c r="Y411" s="121">
        <f t="shared" si="67"/>
        <v>58.333333333333336</v>
      </c>
      <c r="Z411" s="121">
        <f t="shared" si="68"/>
        <v>58.333333333333336</v>
      </c>
    </row>
    <row r="412" spans="1:26" x14ac:dyDescent="0.2">
      <c r="A412" s="4">
        <v>34</v>
      </c>
      <c r="C412" s="4" t="s">
        <v>88</v>
      </c>
      <c r="D412" s="4" t="s">
        <v>143</v>
      </c>
      <c r="E412" s="4" t="s">
        <v>282</v>
      </c>
      <c r="H412" s="2">
        <v>40257</v>
      </c>
      <c r="I412" s="1">
        <f t="shared" si="62"/>
        <v>2010</v>
      </c>
      <c r="J412" s="1">
        <f t="shared" si="63"/>
        <v>3</v>
      </c>
      <c r="K412" s="6">
        <f t="shared" si="64"/>
        <v>78</v>
      </c>
      <c r="L412" s="1" t="str">
        <f>VLOOKUP(J412,Months!$A$1:$C$12,3)</f>
        <v>Spring</v>
      </c>
      <c r="M412" s="1" t="str">
        <f t="shared" si="65"/>
        <v>Spring 2010</v>
      </c>
      <c r="N412" s="1">
        <f>VLOOKUP(J412,Months!$A$1:$D$12,4)</f>
        <v>0.25</v>
      </c>
      <c r="O412" s="1">
        <f t="shared" si="66"/>
        <v>2010.25</v>
      </c>
      <c r="P412" s="1">
        <f t="shared" si="69"/>
        <v>0</v>
      </c>
      <c r="Q412" s="1">
        <f t="shared" si="70"/>
        <v>48</v>
      </c>
      <c r="R412" s="96"/>
      <c r="S412" s="95"/>
      <c r="T412" s="94">
        <v>10</v>
      </c>
      <c r="U412" s="95" t="s">
        <v>96</v>
      </c>
      <c r="V412" s="94"/>
      <c r="W412" s="95"/>
      <c r="Y412" s="121">
        <f t="shared" si="67"/>
        <v>83.333333333333329</v>
      </c>
      <c r="Z412" s="121">
        <f t="shared" si="68"/>
        <v>83.333333333333329</v>
      </c>
    </row>
    <row r="413" spans="1:26" x14ac:dyDescent="0.2">
      <c r="A413" s="4">
        <v>44</v>
      </c>
      <c r="C413" s="4" t="s">
        <v>331</v>
      </c>
      <c r="D413" s="4" t="s">
        <v>143</v>
      </c>
      <c r="E413" s="4" t="s">
        <v>332</v>
      </c>
      <c r="H413" s="2">
        <v>40258</v>
      </c>
      <c r="I413" s="1">
        <f t="shared" si="62"/>
        <v>2010</v>
      </c>
      <c r="J413" s="1">
        <f t="shared" si="63"/>
        <v>3</v>
      </c>
      <c r="K413" s="6">
        <f t="shared" si="64"/>
        <v>79</v>
      </c>
      <c r="L413" s="1" t="str">
        <f>VLOOKUP(J413,Months!$A$1:$C$12,3)</f>
        <v>Spring</v>
      </c>
      <c r="M413" s="1" t="str">
        <f t="shared" si="65"/>
        <v>Spring 2010</v>
      </c>
      <c r="N413" s="1">
        <f>VLOOKUP(J413,Months!$A$1:$D$12,4)</f>
        <v>0.25</v>
      </c>
      <c r="O413" s="1">
        <f t="shared" si="66"/>
        <v>2010.25</v>
      </c>
      <c r="P413" s="1">
        <f t="shared" si="69"/>
        <v>0</v>
      </c>
      <c r="Q413" s="1">
        <f t="shared" si="70"/>
        <v>48</v>
      </c>
      <c r="R413" s="96"/>
      <c r="S413" s="95"/>
      <c r="T413" s="94">
        <v>5</v>
      </c>
      <c r="U413" s="95" t="s">
        <v>97</v>
      </c>
      <c r="V413" s="94"/>
      <c r="W413" s="95"/>
      <c r="Y413" s="121">
        <f t="shared" si="67"/>
        <v>41.666666666666664</v>
      </c>
      <c r="Z413" s="121">
        <f t="shared" si="68"/>
        <v>41.666666666666664</v>
      </c>
    </row>
    <row r="414" spans="1:26" x14ac:dyDescent="0.2">
      <c r="A414" s="4">
        <v>39</v>
      </c>
      <c r="C414" s="4" t="s">
        <v>414</v>
      </c>
      <c r="D414" s="4" t="s">
        <v>143</v>
      </c>
      <c r="E414" s="4" t="s">
        <v>304</v>
      </c>
      <c r="H414" s="2">
        <v>40264</v>
      </c>
      <c r="I414" s="1">
        <f t="shared" si="62"/>
        <v>2010</v>
      </c>
      <c r="J414" s="1">
        <f t="shared" si="63"/>
        <v>3</v>
      </c>
      <c r="K414" s="6">
        <f t="shared" si="64"/>
        <v>85</v>
      </c>
      <c r="L414" s="1" t="str">
        <f>VLOOKUP(J414,Months!$A$1:$C$12,3)</f>
        <v>Spring</v>
      </c>
      <c r="M414" s="1" t="str">
        <f t="shared" si="65"/>
        <v>Spring 2010</v>
      </c>
      <c r="N414" s="1">
        <f>VLOOKUP(J414,Months!$A$1:$D$12,4)</f>
        <v>0.25</v>
      </c>
      <c r="O414" s="1">
        <f t="shared" si="66"/>
        <v>2010.25</v>
      </c>
      <c r="P414" s="1">
        <f t="shared" si="69"/>
        <v>0</v>
      </c>
      <c r="Q414" s="1">
        <f t="shared" si="70"/>
        <v>48</v>
      </c>
      <c r="R414" s="96"/>
      <c r="S414" s="95"/>
      <c r="T414" s="94">
        <v>4</v>
      </c>
      <c r="U414" s="95" t="s">
        <v>97</v>
      </c>
      <c r="V414" s="94"/>
      <c r="W414" s="95"/>
      <c r="Y414" s="121">
        <f t="shared" si="67"/>
        <v>33.333333333333336</v>
      </c>
      <c r="Z414" s="121">
        <f t="shared" si="68"/>
        <v>33.333333333333336</v>
      </c>
    </row>
    <row r="415" spans="1:26" x14ac:dyDescent="0.2">
      <c r="A415" s="4">
        <v>40</v>
      </c>
      <c r="C415" s="4" t="s">
        <v>415</v>
      </c>
      <c r="D415" s="4" t="s">
        <v>143</v>
      </c>
      <c r="E415" s="4" t="s">
        <v>309</v>
      </c>
      <c r="H415" s="2">
        <v>40264</v>
      </c>
      <c r="I415" s="1">
        <f t="shared" si="62"/>
        <v>2010</v>
      </c>
      <c r="J415" s="1">
        <f t="shared" si="63"/>
        <v>3</v>
      </c>
      <c r="K415" s="6">
        <f t="shared" si="64"/>
        <v>85</v>
      </c>
      <c r="L415" s="1" t="str">
        <f>VLOOKUP(J415,Months!$A$1:$C$12,3)</f>
        <v>Spring</v>
      </c>
      <c r="M415" s="1" t="str">
        <f t="shared" si="65"/>
        <v>Spring 2010</v>
      </c>
      <c r="N415" s="1">
        <f>VLOOKUP(J415,Months!$A$1:$D$12,4)</f>
        <v>0.25</v>
      </c>
      <c r="O415" s="1">
        <f t="shared" si="66"/>
        <v>2010.25</v>
      </c>
      <c r="P415" s="1">
        <f t="shared" si="69"/>
        <v>0</v>
      </c>
      <c r="Q415" s="1">
        <f t="shared" si="70"/>
        <v>48</v>
      </c>
      <c r="R415" s="96"/>
      <c r="S415" s="95"/>
      <c r="T415" s="94">
        <v>9</v>
      </c>
      <c r="U415" s="95" t="s">
        <v>96</v>
      </c>
      <c r="V415" s="94"/>
      <c r="W415" s="95"/>
      <c r="Y415" s="121">
        <f t="shared" si="67"/>
        <v>75</v>
      </c>
      <c r="Z415" s="121">
        <f t="shared" si="68"/>
        <v>75</v>
      </c>
    </row>
    <row r="416" spans="1:26" x14ac:dyDescent="0.2">
      <c r="A416" s="4">
        <v>41</v>
      </c>
      <c r="C416" s="4" t="s">
        <v>42</v>
      </c>
      <c r="D416" s="4" t="s">
        <v>143</v>
      </c>
      <c r="E416" s="4" t="s">
        <v>313</v>
      </c>
      <c r="H416" s="2">
        <v>40278</v>
      </c>
      <c r="I416" s="1">
        <f t="shared" si="62"/>
        <v>2010</v>
      </c>
      <c r="J416" s="1">
        <f t="shared" si="63"/>
        <v>4</v>
      </c>
      <c r="K416" s="6">
        <f t="shared" si="64"/>
        <v>99</v>
      </c>
      <c r="L416" s="1" t="str">
        <f>VLOOKUP(J416,Months!$A$1:$C$12,3)</f>
        <v>Spring</v>
      </c>
      <c r="M416" s="1" t="str">
        <f t="shared" si="65"/>
        <v>Spring 2010</v>
      </c>
      <c r="N416" s="1">
        <f>VLOOKUP(J416,Months!$A$1:$D$12,4)</f>
        <v>0.25</v>
      </c>
      <c r="O416" s="1">
        <f t="shared" si="66"/>
        <v>2010.25</v>
      </c>
      <c r="P416" s="1">
        <f t="shared" si="69"/>
        <v>0</v>
      </c>
      <c r="Q416" s="1">
        <f t="shared" si="70"/>
        <v>48</v>
      </c>
      <c r="R416" s="96"/>
      <c r="S416" s="95"/>
      <c r="T416" s="94">
        <v>6</v>
      </c>
      <c r="U416" s="95" t="s">
        <v>97</v>
      </c>
      <c r="V416" s="94"/>
      <c r="W416" s="95"/>
      <c r="Y416" s="121">
        <f t="shared" si="67"/>
        <v>50</v>
      </c>
      <c r="Z416" s="121">
        <f t="shared" si="68"/>
        <v>50</v>
      </c>
    </row>
    <row r="417" spans="1:26" x14ac:dyDescent="0.2">
      <c r="A417" s="4">
        <v>10</v>
      </c>
      <c r="C417" s="4" t="s">
        <v>412</v>
      </c>
      <c r="D417" s="4" t="s">
        <v>143</v>
      </c>
      <c r="E417" s="4" t="s">
        <v>190</v>
      </c>
      <c r="H417" s="2">
        <v>40279</v>
      </c>
      <c r="I417" s="1">
        <f t="shared" si="62"/>
        <v>2010</v>
      </c>
      <c r="J417" s="1">
        <f t="shared" si="63"/>
        <v>4</v>
      </c>
      <c r="K417" s="6">
        <f t="shared" si="64"/>
        <v>100</v>
      </c>
      <c r="L417" s="1" t="str">
        <f>VLOOKUP(J417,Months!$A$1:$C$12,3)</f>
        <v>Spring</v>
      </c>
      <c r="M417" s="1" t="str">
        <f t="shared" si="65"/>
        <v>Spring 2010</v>
      </c>
      <c r="N417" s="1">
        <f>VLOOKUP(J417,Months!$A$1:$D$12,4)</f>
        <v>0.25</v>
      </c>
      <c r="O417" s="1">
        <f t="shared" si="66"/>
        <v>2010.25</v>
      </c>
      <c r="P417" s="1">
        <f t="shared" si="69"/>
        <v>0</v>
      </c>
      <c r="Q417" s="1">
        <f t="shared" si="70"/>
        <v>48</v>
      </c>
      <c r="R417" s="96"/>
      <c r="S417" s="95"/>
      <c r="T417" s="94">
        <v>8</v>
      </c>
      <c r="U417" s="95" t="s">
        <v>393</v>
      </c>
      <c r="V417" s="94"/>
      <c r="W417" s="95"/>
      <c r="Y417" s="121">
        <f t="shared" si="67"/>
        <v>66.666666666666671</v>
      </c>
      <c r="Z417" s="121">
        <f t="shared" si="68"/>
        <v>66.666666666666671</v>
      </c>
    </row>
    <row r="418" spans="1:26" x14ac:dyDescent="0.2">
      <c r="A418" s="4">
        <v>67</v>
      </c>
      <c r="B418" s="1" t="s">
        <v>388</v>
      </c>
      <c r="C418" s="4" t="s">
        <v>388</v>
      </c>
      <c r="D418" s="4" t="s">
        <v>387</v>
      </c>
      <c r="E418" s="4" t="s">
        <v>398</v>
      </c>
      <c r="G418" s="1" t="s">
        <v>389</v>
      </c>
      <c r="H418" s="2">
        <v>40280</v>
      </c>
      <c r="I418" s="1">
        <f t="shared" si="62"/>
        <v>2010</v>
      </c>
      <c r="J418" s="1">
        <f t="shared" si="63"/>
        <v>4</v>
      </c>
      <c r="K418" s="6">
        <f t="shared" si="64"/>
        <v>101</v>
      </c>
      <c r="L418" s="1" t="s">
        <v>403</v>
      </c>
      <c r="M418" s="1" t="str">
        <f t="shared" si="65"/>
        <v>Spring 2010</v>
      </c>
      <c r="N418" s="1">
        <f>VLOOKUP(J418,Months!$A$1:$D$12,4)</f>
        <v>0.25</v>
      </c>
      <c r="O418" s="1">
        <f t="shared" si="66"/>
        <v>2010.25</v>
      </c>
      <c r="P418" s="1">
        <f t="shared" si="69"/>
        <v>0</v>
      </c>
      <c r="Q418" s="1">
        <f t="shared" si="70"/>
        <v>48</v>
      </c>
      <c r="R418" s="96"/>
      <c r="S418" s="100"/>
      <c r="T418" s="94">
        <v>11</v>
      </c>
      <c r="U418" s="95" t="s">
        <v>96</v>
      </c>
      <c r="V418" s="94"/>
      <c r="W418" s="95"/>
      <c r="Y418" s="121">
        <f t="shared" si="67"/>
        <v>91.666666666666671</v>
      </c>
      <c r="Z418" s="121">
        <f t="shared" si="68"/>
        <v>91.666666666666671</v>
      </c>
    </row>
    <row r="419" spans="1:26" x14ac:dyDescent="0.2">
      <c r="A419" s="4">
        <v>43</v>
      </c>
      <c r="C419" s="4" t="s">
        <v>325</v>
      </c>
      <c r="D419" s="4" t="s">
        <v>143</v>
      </c>
      <c r="E419" s="4" t="s">
        <v>326</v>
      </c>
      <c r="H419" s="2">
        <v>40284</v>
      </c>
      <c r="I419" s="1">
        <f t="shared" si="62"/>
        <v>2010</v>
      </c>
      <c r="J419" s="1">
        <f t="shared" si="63"/>
        <v>4</v>
      </c>
      <c r="K419" s="6">
        <f t="shared" si="64"/>
        <v>105</v>
      </c>
      <c r="L419" s="1" t="str">
        <f>VLOOKUP(J419,Months!$A$1:$C$12,3)</f>
        <v>Spring</v>
      </c>
      <c r="M419" s="1" t="str">
        <f t="shared" si="65"/>
        <v>Spring 2010</v>
      </c>
      <c r="N419" s="1">
        <f>VLOOKUP(J419,Months!$A$1:$D$12,4)</f>
        <v>0.25</v>
      </c>
      <c r="O419" s="1">
        <f t="shared" si="66"/>
        <v>2010.25</v>
      </c>
      <c r="P419" s="1">
        <f t="shared" si="69"/>
        <v>0</v>
      </c>
      <c r="Q419" s="1">
        <f t="shared" si="70"/>
        <v>48</v>
      </c>
      <c r="R419" s="96"/>
      <c r="S419" s="95"/>
      <c r="T419" s="94">
        <v>11</v>
      </c>
      <c r="U419" s="95" t="s">
        <v>96</v>
      </c>
      <c r="V419" s="94"/>
      <c r="W419" s="95"/>
      <c r="Y419" s="121">
        <f t="shared" si="67"/>
        <v>91.666666666666671</v>
      </c>
      <c r="Z419" s="121">
        <f t="shared" si="68"/>
        <v>91.666666666666671</v>
      </c>
    </row>
    <row r="420" spans="1:26" x14ac:dyDescent="0.2">
      <c r="A420" s="4">
        <v>66</v>
      </c>
      <c r="B420" s="1" t="s">
        <v>42</v>
      </c>
      <c r="C420" s="4" t="s">
        <v>42</v>
      </c>
      <c r="D420" s="4" t="s">
        <v>387</v>
      </c>
      <c r="E420" s="4" t="s">
        <v>397</v>
      </c>
      <c r="G420" s="1" t="s">
        <v>391</v>
      </c>
      <c r="H420" s="2">
        <v>40286</v>
      </c>
      <c r="I420" s="1">
        <f t="shared" si="62"/>
        <v>2010</v>
      </c>
      <c r="J420" s="1">
        <f t="shared" si="63"/>
        <v>4</v>
      </c>
      <c r="K420" s="6">
        <f t="shared" si="64"/>
        <v>107</v>
      </c>
      <c r="L420" s="1" t="s">
        <v>403</v>
      </c>
      <c r="M420" s="1" t="str">
        <f t="shared" si="65"/>
        <v>Spring 2010</v>
      </c>
      <c r="N420" s="1">
        <f>VLOOKUP(J420,Months!$A$1:$D$12,4)</f>
        <v>0.25</v>
      </c>
      <c r="O420" s="1">
        <f t="shared" si="66"/>
        <v>2010.25</v>
      </c>
      <c r="P420" s="1">
        <f t="shared" si="69"/>
        <v>0</v>
      </c>
      <c r="Q420" s="1">
        <f t="shared" si="70"/>
        <v>48</v>
      </c>
      <c r="R420" s="96"/>
      <c r="S420" s="100"/>
      <c r="T420" s="94">
        <v>10</v>
      </c>
      <c r="U420" s="95" t="s">
        <v>96</v>
      </c>
      <c r="V420" s="94"/>
      <c r="W420" s="95"/>
      <c r="Y420" s="121">
        <f t="shared" si="67"/>
        <v>83.333333333333329</v>
      </c>
      <c r="Z420" s="121">
        <f t="shared" si="68"/>
        <v>83.333333333333329</v>
      </c>
    </row>
    <row r="421" spans="1:26" x14ac:dyDescent="0.2">
      <c r="A421" s="4">
        <v>17</v>
      </c>
      <c r="C421" s="4" t="s">
        <v>67</v>
      </c>
      <c r="D421" s="4" t="s">
        <v>143</v>
      </c>
      <c r="E421" s="4" t="s">
        <v>223</v>
      </c>
      <c r="H421" s="2">
        <v>40296</v>
      </c>
      <c r="I421" s="1">
        <f t="shared" si="62"/>
        <v>2010</v>
      </c>
      <c r="J421" s="1">
        <f t="shared" si="63"/>
        <v>4</v>
      </c>
      <c r="K421" s="6">
        <f t="shared" si="64"/>
        <v>117</v>
      </c>
      <c r="L421" s="1" t="str">
        <f>VLOOKUP(J421,Months!$A$1:$C$12,3)</f>
        <v>Spring</v>
      </c>
      <c r="M421" s="1" t="str">
        <f t="shared" si="65"/>
        <v>Spring 2010</v>
      </c>
      <c r="N421" s="1">
        <f>VLOOKUP(J421,Months!$A$1:$D$12,4)</f>
        <v>0.25</v>
      </c>
      <c r="O421" s="1">
        <f t="shared" si="66"/>
        <v>2010.25</v>
      </c>
      <c r="P421" s="1">
        <f t="shared" si="69"/>
        <v>0</v>
      </c>
      <c r="Q421" s="1">
        <f t="shared" si="70"/>
        <v>48</v>
      </c>
      <c r="R421" s="96"/>
      <c r="S421" s="95"/>
      <c r="T421" s="94">
        <v>11</v>
      </c>
      <c r="U421" s="95" t="s">
        <v>96</v>
      </c>
      <c r="V421" s="94"/>
      <c r="W421" s="95"/>
      <c r="Y421" s="121">
        <f t="shared" si="67"/>
        <v>91.666666666666671</v>
      </c>
      <c r="Z421" s="121">
        <f t="shared" si="68"/>
        <v>91.666666666666671</v>
      </c>
    </row>
    <row r="422" spans="1:26" x14ac:dyDescent="0.2">
      <c r="A422" s="4">
        <v>44</v>
      </c>
      <c r="C422" s="4" t="s">
        <v>331</v>
      </c>
      <c r="D422" s="4" t="s">
        <v>143</v>
      </c>
      <c r="E422" s="4" t="s">
        <v>332</v>
      </c>
      <c r="H422" s="2">
        <v>40342</v>
      </c>
      <c r="I422" s="1">
        <f t="shared" si="62"/>
        <v>2010</v>
      </c>
      <c r="J422" s="1">
        <f t="shared" si="63"/>
        <v>6</v>
      </c>
      <c r="K422" s="6">
        <f t="shared" si="64"/>
        <v>163</v>
      </c>
      <c r="L422" s="1" t="str">
        <f>VLOOKUP(J422,Months!$A$1:$C$12,3)</f>
        <v>Summer</v>
      </c>
      <c r="M422" s="1" t="str">
        <f t="shared" si="65"/>
        <v>Summer 2010</v>
      </c>
      <c r="N422" s="1">
        <f>VLOOKUP(J422,Months!$A$1:$D$12,4)</f>
        <v>0.5</v>
      </c>
      <c r="O422" s="1">
        <f t="shared" si="66"/>
        <v>2010.5</v>
      </c>
      <c r="P422" s="1">
        <f t="shared" si="69"/>
        <v>1</v>
      </c>
      <c r="Q422" s="1">
        <f t="shared" si="70"/>
        <v>49</v>
      </c>
      <c r="R422" s="96"/>
      <c r="S422" s="95"/>
      <c r="T422" s="94">
        <v>8</v>
      </c>
      <c r="U422" s="95" t="s">
        <v>393</v>
      </c>
      <c r="V422" s="94"/>
      <c r="W422" s="95"/>
      <c r="Y422" s="121">
        <f t="shared" si="67"/>
        <v>66.666666666666671</v>
      </c>
      <c r="Z422" s="121">
        <f t="shared" si="68"/>
        <v>66.666666666666671</v>
      </c>
    </row>
    <row r="423" spans="1:26" x14ac:dyDescent="0.2">
      <c r="A423" s="4">
        <v>45</v>
      </c>
      <c r="C423" s="4" t="s">
        <v>417</v>
      </c>
      <c r="D423" s="4" t="s">
        <v>143</v>
      </c>
      <c r="E423" s="4" t="s">
        <v>337</v>
      </c>
      <c r="H423" s="2">
        <v>40355</v>
      </c>
      <c r="I423" s="1">
        <f t="shared" si="62"/>
        <v>2010</v>
      </c>
      <c r="J423" s="1">
        <f t="shared" si="63"/>
        <v>6</v>
      </c>
      <c r="K423" s="6">
        <f t="shared" si="64"/>
        <v>176</v>
      </c>
      <c r="L423" s="1" t="str">
        <f>VLOOKUP(J423,Months!$A$1:$C$12,3)</f>
        <v>Summer</v>
      </c>
      <c r="M423" s="1" t="str">
        <f t="shared" si="65"/>
        <v>Summer 2010</v>
      </c>
      <c r="N423" s="1">
        <f>VLOOKUP(J423,Months!$A$1:$D$12,4)</f>
        <v>0.5</v>
      </c>
      <c r="O423" s="1">
        <f t="shared" si="66"/>
        <v>2010.5</v>
      </c>
      <c r="P423" s="1">
        <f t="shared" si="69"/>
        <v>0</v>
      </c>
      <c r="Q423" s="1">
        <f t="shared" si="70"/>
        <v>49</v>
      </c>
      <c r="R423" s="96"/>
      <c r="S423" s="95"/>
      <c r="T423" s="94">
        <v>7</v>
      </c>
      <c r="U423" s="95" t="s">
        <v>97</v>
      </c>
      <c r="V423" s="94"/>
      <c r="W423" s="95"/>
      <c r="Y423" s="121">
        <f t="shared" si="67"/>
        <v>58.333333333333336</v>
      </c>
      <c r="Z423" s="121">
        <f t="shared" si="68"/>
        <v>58.333333333333336</v>
      </c>
    </row>
    <row r="424" spans="1:26" x14ac:dyDescent="0.2">
      <c r="A424" s="4">
        <v>26</v>
      </c>
      <c r="C424" s="4" t="s">
        <v>416</v>
      </c>
      <c r="D424" s="4" t="s">
        <v>143</v>
      </c>
      <c r="E424" s="4" t="s">
        <v>250</v>
      </c>
      <c r="H424" s="2">
        <v>40370</v>
      </c>
      <c r="I424" s="1">
        <f t="shared" si="62"/>
        <v>2010</v>
      </c>
      <c r="J424" s="1">
        <f t="shared" si="63"/>
        <v>7</v>
      </c>
      <c r="K424" s="6">
        <f t="shared" si="64"/>
        <v>191</v>
      </c>
      <c r="L424" s="1" t="str">
        <f>VLOOKUP(J424,Months!$A$1:$C$12,3)</f>
        <v>Summer</v>
      </c>
      <c r="M424" s="1" t="str">
        <f t="shared" si="65"/>
        <v>Summer 2010</v>
      </c>
      <c r="N424" s="1">
        <f>VLOOKUP(J424,Months!$A$1:$D$12,4)</f>
        <v>0.5</v>
      </c>
      <c r="O424" s="1">
        <f t="shared" si="66"/>
        <v>2010.5</v>
      </c>
      <c r="P424" s="1">
        <f t="shared" si="69"/>
        <v>0</v>
      </c>
      <c r="Q424" s="1">
        <f t="shared" si="70"/>
        <v>49</v>
      </c>
      <c r="R424" s="96"/>
      <c r="S424" s="95"/>
      <c r="T424" s="94">
        <v>3</v>
      </c>
      <c r="U424" s="95" t="s">
        <v>97</v>
      </c>
      <c r="V424" s="94"/>
      <c r="W424" s="95"/>
      <c r="Y424" s="121">
        <f t="shared" si="67"/>
        <v>25</v>
      </c>
      <c r="Z424" s="121">
        <f t="shared" si="68"/>
        <v>25</v>
      </c>
    </row>
    <row r="425" spans="1:26" x14ac:dyDescent="0.2">
      <c r="A425" s="4">
        <v>10</v>
      </c>
      <c r="C425" s="4" t="s">
        <v>412</v>
      </c>
      <c r="D425" s="4" t="s">
        <v>143</v>
      </c>
      <c r="E425" s="4" t="s">
        <v>190</v>
      </c>
      <c r="H425" s="2">
        <v>40373</v>
      </c>
      <c r="I425" s="1">
        <f t="shared" si="62"/>
        <v>2010</v>
      </c>
      <c r="J425" s="1">
        <f t="shared" si="63"/>
        <v>7</v>
      </c>
      <c r="K425" s="6">
        <f t="shared" si="64"/>
        <v>194</v>
      </c>
      <c r="L425" s="1" t="str">
        <f>VLOOKUP(J425,Months!$A$1:$C$12,3)</f>
        <v>Summer</v>
      </c>
      <c r="M425" s="1" t="str">
        <f t="shared" si="65"/>
        <v>Summer 2010</v>
      </c>
      <c r="N425" s="1">
        <f>VLOOKUP(J425,Months!$A$1:$D$12,4)</f>
        <v>0.5</v>
      </c>
      <c r="O425" s="1">
        <f t="shared" si="66"/>
        <v>2010.5</v>
      </c>
      <c r="P425" s="1">
        <f t="shared" si="69"/>
        <v>0</v>
      </c>
      <c r="Q425" s="1">
        <f t="shared" si="70"/>
        <v>49</v>
      </c>
      <c r="R425" s="96"/>
      <c r="S425" s="95"/>
      <c r="T425" s="94">
        <v>9</v>
      </c>
      <c r="U425" s="95" t="s">
        <v>96</v>
      </c>
      <c r="V425" s="94"/>
      <c r="W425" s="95"/>
      <c r="Y425" s="121">
        <f t="shared" si="67"/>
        <v>75</v>
      </c>
      <c r="Z425" s="121">
        <f t="shared" si="68"/>
        <v>75</v>
      </c>
    </row>
    <row r="426" spans="1:26" x14ac:dyDescent="0.2">
      <c r="A426" s="4">
        <v>14</v>
      </c>
      <c r="C426" s="4" t="s">
        <v>207</v>
      </c>
      <c r="D426" s="4" t="s">
        <v>143</v>
      </c>
      <c r="E426" s="4" t="s">
        <v>209</v>
      </c>
      <c r="H426" s="2">
        <v>40376</v>
      </c>
      <c r="I426" s="1">
        <f t="shared" si="62"/>
        <v>2010</v>
      </c>
      <c r="J426" s="1">
        <f t="shared" si="63"/>
        <v>7</v>
      </c>
      <c r="K426" s="6">
        <f t="shared" si="64"/>
        <v>197</v>
      </c>
      <c r="L426" s="1" t="str">
        <f>VLOOKUP(J426,Months!$A$1:$C$12,3)</f>
        <v>Summer</v>
      </c>
      <c r="M426" s="1" t="str">
        <f t="shared" si="65"/>
        <v>Summer 2010</v>
      </c>
      <c r="N426" s="1">
        <f>VLOOKUP(J426,Months!$A$1:$D$12,4)</f>
        <v>0.5</v>
      </c>
      <c r="O426" s="1">
        <f t="shared" si="66"/>
        <v>2010.5</v>
      </c>
      <c r="P426" s="1">
        <f t="shared" si="69"/>
        <v>0</v>
      </c>
      <c r="Q426" s="1">
        <f t="shared" si="70"/>
        <v>49</v>
      </c>
      <c r="R426" s="96"/>
      <c r="S426" s="95"/>
      <c r="T426" s="94">
        <v>10</v>
      </c>
      <c r="U426" s="95" t="s">
        <v>96</v>
      </c>
      <c r="V426" s="94"/>
      <c r="W426" s="95"/>
      <c r="Y426" s="121">
        <f t="shared" si="67"/>
        <v>83.333333333333329</v>
      </c>
      <c r="Z426" s="121">
        <f t="shared" si="68"/>
        <v>83.333333333333329</v>
      </c>
    </row>
    <row r="427" spans="1:26" x14ac:dyDescent="0.2">
      <c r="A427" s="4">
        <v>17</v>
      </c>
      <c r="C427" s="4" t="s">
        <v>67</v>
      </c>
      <c r="D427" s="4" t="s">
        <v>143</v>
      </c>
      <c r="E427" s="4" t="s">
        <v>223</v>
      </c>
      <c r="H427" s="2">
        <v>40380</v>
      </c>
      <c r="I427" s="1">
        <f t="shared" si="62"/>
        <v>2010</v>
      </c>
      <c r="J427" s="1">
        <f t="shared" si="63"/>
        <v>7</v>
      </c>
      <c r="K427" s="6">
        <f t="shared" si="64"/>
        <v>201</v>
      </c>
      <c r="L427" s="1" t="str">
        <f>VLOOKUP(J427,Months!$A$1:$C$12,3)</f>
        <v>Summer</v>
      </c>
      <c r="M427" s="1" t="str">
        <f t="shared" si="65"/>
        <v>Summer 2010</v>
      </c>
      <c r="N427" s="1">
        <f>VLOOKUP(J427,Months!$A$1:$D$12,4)</f>
        <v>0.5</v>
      </c>
      <c r="O427" s="1">
        <f t="shared" si="66"/>
        <v>2010.5</v>
      </c>
      <c r="P427" s="1">
        <f t="shared" si="69"/>
        <v>0</v>
      </c>
      <c r="Q427" s="1">
        <f t="shared" si="70"/>
        <v>49</v>
      </c>
      <c r="R427" s="96"/>
      <c r="S427" s="95"/>
      <c r="T427" s="94">
        <v>11</v>
      </c>
      <c r="U427" s="95" t="s">
        <v>96</v>
      </c>
      <c r="V427" s="94"/>
      <c r="W427" s="95"/>
      <c r="Y427" s="121">
        <f t="shared" si="67"/>
        <v>91.666666666666671</v>
      </c>
      <c r="Z427" s="121">
        <f t="shared" si="68"/>
        <v>91.666666666666671</v>
      </c>
    </row>
    <row r="428" spans="1:26" x14ac:dyDescent="0.2">
      <c r="A428" s="4">
        <v>27</v>
      </c>
      <c r="C428" s="4" t="s">
        <v>80</v>
      </c>
      <c r="D428" s="4" t="s">
        <v>143</v>
      </c>
      <c r="E428" s="4" t="s">
        <v>256</v>
      </c>
      <c r="H428" s="2">
        <v>40383</v>
      </c>
      <c r="I428" s="1">
        <f t="shared" si="62"/>
        <v>2010</v>
      </c>
      <c r="J428" s="1">
        <f t="shared" si="63"/>
        <v>7</v>
      </c>
      <c r="K428" s="6">
        <f t="shared" si="64"/>
        <v>204</v>
      </c>
      <c r="L428" s="1" t="str">
        <f>VLOOKUP(J428,Months!$A$1:$C$12,3)</f>
        <v>Summer</v>
      </c>
      <c r="M428" s="1" t="str">
        <f t="shared" si="65"/>
        <v>Summer 2010</v>
      </c>
      <c r="N428" s="1">
        <f>VLOOKUP(J428,Months!$A$1:$D$12,4)</f>
        <v>0.5</v>
      </c>
      <c r="O428" s="1">
        <f t="shared" si="66"/>
        <v>2010.5</v>
      </c>
      <c r="P428" s="1">
        <f t="shared" si="69"/>
        <v>0</v>
      </c>
      <c r="Q428" s="1">
        <f t="shared" si="70"/>
        <v>49</v>
      </c>
      <c r="R428" s="96"/>
      <c r="S428" s="95"/>
      <c r="T428" s="94">
        <v>4</v>
      </c>
      <c r="U428" s="95" t="s">
        <v>97</v>
      </c>
      <c r="V428" s="94"/>
      <c r="W428" s="95"/>
      <c r="Y428" s="121">
        <f t="shared" si="67"/>
        <v>33.333333333333336</v>
      </c>
      <c r="Z428" s="121">
        <f t="shared" si="68"/>
        <v>33.333333333333336</v>
      </c>
    </row>
    <row r="429" spans="1:26" x14ac:dyDescent="0.2">
      <c r="A429" s="4">
        <v>34</v>
      </c>
      <c r="C429" s="4" t="s">
        <v>88</v>
      </c>
      <c r="D429" s="4" t="s">
        <v>143</v>
      </c>
      <c r="E429" s="4" t="s">
        <v>282</v>
      </c>
      <c r="H429" s="2">
        <v>40390</v>
      </c>
      <c r="I429" s="1">
        <f t="shared" si="62"/>
        <v>2010</v>
      </c>
      <c r="J429" s="1">
        <f t="shared" si="63"/>
        <v>7</v>
      </c>
      <c r="K429" s="6">
        <f t="shared" si="64"/>
        <v>211</v>
      </c>
      <c r="L429" s="1" t="str">
        <f>VLOOKUP(J429,Months!$A$1:$C$12,3)</f>
        <v>Summer</v>
      </c>
      <c r="M429" s="1" t="str">
        <f t="shared" si="65"/>
        <v>Summer 2010</v>
      </c>
      <c r="N429" s="1">
        <f>VLOOKUP(J429,Months!$A$1:$D$12,4)</f>
        <v>0.5</v>
      </c>
      <c r="O429" s="1">
        <f t="shared" si="66"/>
        <v>2010.5</v>
      </c>
      <c r="P429" s="1">
        <f t="shared" si="69"/>
        <v>0</v>
      </c>
      <c r="Q429" s="1">
        <f t="shared" si="70"/>
        <v>49</v>
      </c>
      <c r="R429" s="96"/>
      <c r="S429" s="95"/>
      <c r="T429" s="94">
        <v>9</v>
      </c>
      <c r="U429" s="95" t="s">
        <v>96</v>
      </c>
      <c r="V429" s="94"/>
      <c r="W429" s="95"/>
      <c r="Y429" s="121">
        <f t="shared" si="67"/>
        <v>75</v>
      </c>
      <c r="Z429" s="121">
        <f t="shared" si="68"/>
        <v>75</v>
      </c>
    </row>
    <row r="430" spans="1:26" x14ac:dyDescent="0.2">
      <c r="A430" s="4">
        <v>10</v>
      </c>
      <c r="C430" s="4" t="s">
        <v>412</v>
      </c>
      <c r="D430" s="4" t="s">
        <v>143</v>
      </c>
      <c r="E430" s="4" t="s">
        <v>190</v>
      </c>
      <c r="H430" s="2">
        <v>40468</v>
      </c>
      <c r="I430" s="1">
        <f t="shared" si="62"/>
        <v>2010</v>
      </c>
      <c r="J430" s="1">
        <f t="shared" si="63"/>
        <v>10</v>
      </c>
      <c r="K430" s="6">
        <f t="shared" si="64"/>
        <v>289</v>
      </c>
      <c r="L430" s="1" t="str">
        <f>VLOOKUP(J430,Months!$A$1:$C$12,3)</f>
        <v>Fall</v>
      </c>
      <c r="M430" s="1" t="str">
        <f t="shared" si="65"/>
        <v>Fall 2010</v>
      </c>
      <c r="N430" s="1">
        <f>VLOOKUP(J430,Months!$A$1:$D$12,4)</f>
        <v>0.75</v>
      </c>
      <c r="O430" s="1">
        <f t="shared" si="66"/>
        <v>2010.75</v>
      </c>
      <c r="P430" s="1">
        <f t="shared" si="69"/>
        <v>1</v>
      </c>
      <c r="Q430" s="1">
        <f t="shared" si="70"/>
        <v>50</v>
      </c>
      <c r="R430" s="96"/>
      <c r="S430" s="95"/>
      <c r="T430" s="94">
        <v>7</v>
      </c>
      <c r="U430" s="95" t="s">
        <v>97</v>
      </c>
      <c r="V430" s="94"/>
      <c r="W430" s="95"/>
      <c r="Y430" s="121">
        <f t="shared" si="67"/>
        <v>58.333333333333336</v>
      </c>
      <c r="Z430" s="121">
        <f t="shared" si="68"/>
        <v>58.333333333333336</v>
      </c>
    </row>
    <row r="431" spans="1:26" x14ac:dyDescent="0.2">
      <c r="A431" s="4">
        <v>38</v>
      </c>
      <c r="C431" s="4" t="s">
        <v>411</v>
      </c>
      <c r="D431" s="4" t="s">
        <v>143</v>
      </c>
      <c r="E431" s="4" t="s">
        <v>298</v>
      </c>
      <c r="H431" s="2">
        <v>40468</v>
      </c>
      <c r="I431" s="1">
        <f t="shared" si="62"/>
        <v>2010</v>
      </c>
      <c r="J431" s="1">
        <f t="shared" si="63"/>
        <v>10</v>
      </c>
      <c r="K431" s="6">
        <f t="shared" si="64"/>
        <v>289</v>
      </c>
      <c r="L431" s="1" t="str">
        <f>VLOOKUP(J431,Months!$A$1:$C$12,3)</f>
        <v>Fall</v>
      </c>
      <c r="M431" s="1" t="str">
        <f t="shared" si="65"/>
        <v>Fall 2010</v>
      </c>
      <c r="N431" s="1">
        <f>VLOOKUP(J431,Months!$A$1:$D$12,4)</f>
        <v>0.75</v>
      </c>
      <c r="O431" s="1">
        <f t="shared" si="66"/>
        <v>2010.75</v>
      </c>
      <c r="P431" s="1">
        <f t="shared" si="69"/>
        <v>0</v>
      </c>
      <c r="Q431" s="1">
        <f t="shared" si="70"/>
        <v>50</v>
      </c>
      <c r="R431" s="96"/>
      <c r="S431" s="95"/>
      <c r="T431" s="94">
        <v>7</v>
      </c>
      <c r="U431" s="95" t="s">
        <v>97</v>
      </c>
      <c r="V431" s="94"/>
      <c r="W431" s="95"/>
      <c r="Y431" s="121">
        <f t="shared" si="67"/>
        <v>58.333333333333336</v>
      </c>
      <c r="Z431" s="121">
        <f t="shared" si="68"/>
        <v>58.333333333333336</v>
      </c>
    </row>
    <row r="432" spans="1:26" x14ac:dyDescent="0.2">
      <c r="A432" s="4">
        <v>67</v>
      </c>
      <c r="B432" s="1" t="s">
        <v>388</v>
      </c>
      <c r="C432" s="4" t="s">
        <v>388</v>
      </c>
      <c r="D432" s="4" t="s">
        <v>387</v>
      </c>
      <c r="E432" s="4" t="s">
        <v>398</v>
      </c>
      <c r="G432" s="1" t="s">
        <v>389</v>
      </c>
      <c r="H432" s="2">
        <v>40469</v>
      </c>
      <c r="I432" s="1">
        <f t="shared" si="62"/>
        <v>2010</v>
      </c>
      <c r="J432" s="1">
        <f t="shared" si="63"/>
        <v>10</v>
      </c>
      <c r="K432" s="6">
        <f t="shared" si="64"/>
        <v>290</v>
      </c>
      <c r="L432" s="1" t="s">
        <v>407</v>
      </c>
      <c r="M432" s="1" t="str">
        <f t="shared" si="65"/>
        <v>Fall 2010</v>
      </c>
      <c r="N432" s="1">
        <f>VLOOKUP(J432,Months!$A$1:$D$12,4)</f>
        <v>0.75</v>
      </c>
      <c r="O432" s="1">
        <f t="shared" si="66"/>
        <v>2010.75</v>
      </c>
      <c r="P432" s="1">
        <f t="shared" si="69"/>
        <v>0</v>
      </c>
      <c r="Q432" s="1">
        <f t="shared" si="70"/>
        <v>50</v>
      </c>
      <c r="R432" s="96"/>
      <c r="S432" s="100"/>
      <c r="T432" s="94">
        <v>10</v>
      </c>
      <c r="U432" s="95" t="s">
        <v>96</v>
      </c>
      <c r="V432" s="94"/>
      <c r="W432" s="95"/>
      <c r="Y432" s="121">
        <f t="shared" si="67"/>
        <v>83.333333333333329</v>
      </c>
      <c r="Z432" s="121">
        <f t="shared" si="68"/>
        <v>83.333333333333329</v>
      </c>
    </row>
    <row r="433" spans="1:26" x14ac:dyDescent="0.2">
      <c r="A433" s="4">
        <v>17</v>
      </c>
      <c r="C433" s="4" t="s">
        <v>67</v>
      </c>
      <c r="D433" s="4" t="s">
        <v>143</v>
      </c>
      <c r="E433" s="4" t="s">
        <v>223</v>
      </c>
      <c r="H433" s="2">
        <v>40471</v>
      </c>
      <c r="I433" s="1">
        <f t="shared" si="62"/>
        <v>2010</v>
      </c>
      <c r="J433" s="1">
        <f t="shared" si="63"/>
        <v>10</v>
      </c>
      <c r="K433" s="6">
        <f t="shared" si="64"/>
        <v>292</v>
      </c>
      <c r="L433" s="1" t="str">
        <f>VLOOKUP(J433,Months!$A$1:$C$12,3)</f>
        <v>Fall</v>
      </c>
      <c r="M433" s="1" t="str">
        <f t="shared" si="65"/>
        <v>Fall 2010</v>
      </c>
      <c r="N433" s="1">
        <f>VLOOKUP(J433,Months!$A$1:$D$12,4)</f>
        <v>0.75</v>
      </c>
      <c r="O433" s="1">
        <f t="shared" si="66"/>
        <v>2010.75</v>
      </c>
      <c r="P433" s="1">
        <f t="shared" si="69"/>
        <v>0</v>
      </c>
      <c r="Q433" s="1">
        <f t="shared" si="70"/>
        <v>50</v>
      </c>
      <c r="R433" s="96"/>
      <c r="S433" s="95"/>
      <c r="T433" s="94">
        <v>11</v>
      </c>
      <c r="U433" s="95" t="s">
        <v>96</v>
      </c>
      <c r="V433" s="94"/>
      <c r="W433" s="95"/>
      <c r="Y433" s="121">
        <f t="shared" si="67"/>
        <v>91.666666666666671</v>
      </c>
      <c r="Z433" s="121">
        <f t="shared" si="68"/>
        <v>91.666666666666671</v>
      </c>
    </row>
    <row r="434" spans="1:26" x14ac:dyDescent="0.2">
      <c r="A434" s="4">
        <v>66</v>
      </c>
      <c r="B434" s="1" t="s">
        <v>42</v>
      </c>
      <c r="C434" s="4" t="s">
        <v>42</v>
      </c>
      <c r="D434" s="4" t="s">
        <v>387</v>
      </c>
      <c r="E434" s="4" t="s">
        <v>397</v>
      </c>
      <c r="G434" s="1" t="s">
        <v>391</v>
      </c>
      <c r="H434" s="2">
        <v>40472</v>
      </c>
      <c r="I434" s="1">
        <f t="shared" si="62"/>
        <v>2010</v>
      </c>
      <c r="J434" s="1">
        <f t="shared" si="63"/>
        <v>10</v>
      </c>
      <c r="K434" s="6">
        <f t="shared" si="64"/>
        <v>293</v>
      </c>
      <c r="L434" s="1" t="s">
        <v>407</v>
      </c>
      <c r="M434" s="1" t="str">
        <f t="shared" si="65"/>
        <v>Fall 2010</v>
      </c>
      <c r="N434" s="1">
        <f>VLOOKUP(J434,Months!$A$1:$D$12,4)</f>
        <v>0.75</v>
      </c>
      <c r="O434" s="1">
        <f t="shared" si="66"/>
        <v>2010.75</v>
      </c>
      <c r="P434" s="1">
        <f t="shared" si="69"/>
        <v>0</v>
      </c>
      <c r="Q434" s="1">
        <f t="shared" si="70"/>
        <v>50</v>
      </c>
      <c r="R434" s="96"/>
      <c r="S434" s="100"/>
      <c r="T434" s="94">
        <v>8</v>
      </c>
      <c r="U434" s="95" t="s">
        <v>393</v>
      </c>
      <c r="V434" s="94"/>
      <c r="W434" s="95"/>
      <c r="Y434" s="121">
        <f t="shared" si="67"/>
        <v>66.666666666666671</v>
      </c>
      <c r="Z434" s="121">
        <f t="shared" si="68"/>
        <v>66.666666666666671</v>
      </c>
    </row>
    <row r="435" spans="1:26" x14ac:dyDescent="0.2">
      <c r="A435" s="4">
        <v>44</v>
      </c>
      <c r="C435" s="4" t="s">
        <v>331</v>
      </c>
      <c r="D435" s="4" t="s">
        <v>143</v>
      </c>
      <c r="E435" s="4" t="s">
        <v>332</v>
      </c>
      <c r="H435" s="2">
        <v>40475</v>
      </c>
      <c r="I435" s="1">
        <f t="shared" si="62"/>
        <v>2010</v>
      </c>
      <c r="J435" s="1">
        <f t="shared" si="63"/>
        <v>10</v>
      </c>
      <c r="K435" s="6">
        <f t="shared" si="64"/>
        <v>296</v>
      </c>
      <c r="L435" s="1" t="str">
        <f>VLOOKUP(J435,Months!$A$1:$C$12,3)</f>
        <v>Fall</v>
      </c>
      <c r="M435" s="1" t="str">
        <f t="shared" si="65"/>
        <v>Fall 2010</v>
      </c>
      <c r="N435" s="1">
        <f>VLOOKUP(J435,Months!$A$1:$D$12,4)</f>
        <v>0.75</v>
      </c>
      <c r="O435" s="1">
        <f t="shared" si="66"/>
        <v>2010.75</v>
      </c>
      <c r="P435" s="1">
        <f t="shared" si="69"/>
        <v>0</v>
      </c>
      <c r="Q435" s="1">
        <f t="shared" si="70"/>
        <v>50</v>
      </c>
      <c r="R435" s="96"/>
      <c r="S435" s="95"/>
      <c r="T435" s="94">
        <v>8</v>
      </c>
      <c r="U435" s="95" t="s">
        <v>393</v>
      </c>
      <c r="V435" s="94"/>
      <c r="W435" s="95"/>
      <c r="Y435" s="121">
        <f t="shared" si="67"/>
        <v>66.666666666666671</v>
      </c>
      <c r="Z435" s="121">
        <f t="shared" si="68"/>
        <v>66.666666666666671</v>
      </c>
    </row>
    <row r="436" spans="1:26" x14ac:dyDescent="0.2">
      <c r="A436" s="4">
        <v>45</v>
      </c>
      <c r="C436" s="4" t="s">
        <v>417</v>
      </c>
      <c r="D436" s="4" t="s">
        <v>143</v>
      </c>
      <c r="E436" s="4" t="s">
        <v>337</v>
      </c>
      <c r="H436" s="2">
        <v>40475</v>
      </c>
      <c r="I436" s="1">
        <f t="shared" si="62"/>
        <v>2010</v>
      </c>
      <c r="J436" s="1">
        <f t="shared" si="63"/>
        <v>10</v>
      </c>
      <c r="K436" s="6">
        <f t="shared" si="64"/>
        <v>296</v>
      </c>
      <c r="L436" s="1" t="str">
        <f>VLOOKUP(J436,Months!$A$1:$C$12,3)</f>
        <v>Fall</v>
      </c>
      <c r="M436" s="1" t="str">
        <f t="shared" si="65"/>
        <v>Fall 2010</v>
      </c>
      <c r="N436" s="1">
        <f>VLOOKUP(J436,Months!$A$1:$D$12,4)</f>
        <v>0.75</v>
      </c>
      <c r="O436" s="1">
        <f t="shared" si="66"/>
        <v>2010.75</v>
      </c>
      <c r="P436" s="1">
        <f t="shared" si="69"/>
        <v>0</v>
      </c>
      <c r="Q436" s="1">
        <f t="shared" si="70"/>
        <v>50</v>
      </c>
      <c r="R436" s="96"/>
      <c r="S436" s="95"/>
      <c r="T436" s="94">
        <v>10</v>
      </c>
      <c r="U436" s="95" t="s">
        <v>96</v>
      </c>
      <c r="V436" s="94"/>
      <c r="W436" s="95"/>
      <c r="Y436" s="121">
        <f t="shared" si="67"/>
        <v>83.333333333333329</v>
      </c>
      <c r="Z436" s="121">
        <f t="shared" si="68"/>
        <v>83.333333333333329</v>
      </c>
    </row>
    <row r="437" spans="1:26" x14ac:dyDescent="0.2">
      <c r="A437" s="4">
        <v>40</v>
      </c>
      <c r="C437" s="4" t="s">
        <v>415</v>
      </c>
      <c r="D437" s="4" t="s">
        <v>143</v>
      </c>
      <c r="E437" s="4" t="s">
        <v>309</v>
      </c>
      <c r="H437" s="2">
        <v>40481</v>
      </c>
      <c r="I437" s="1">
        <f t="shared" si="62"/>
        <v>2010</v>
      </c>
      <c r="J437" s="1">
        <f t="shared" si="63"/>
        <v>10</v>
      </c>
      <c r="K437" s="6">
        <f t="shared" si="64"/>
        <v>302</v>
      </c>
      <c r="L437" s="1" t="str">
        <f>VLOOKUP(J437,Months!$A$1:$C$12,3)</f>
        <v>Fall</v>
      </c>
      <c r="M437" s="1" t="str">
        <f t="shared" si="65"/>
        <v>Fall 2010</v>
      </c>
      <c r="N437" s="1">
        <f>VLOOKUP(J437,Months!$A$1:$D$12,4)</f>
        <v>0.75</v>
      </c>
      <c r="O437" s="1">
        <f t="shared" si="66"/>
        <v>2010.75</v>
      </c>
      <c r="P437" s="1">
        <f t="shared" si="69"/>
        <v>0</v>
      </c>
      <c r="Q437" s="1">
        <f t="shared" si="70"/>
        <v>50</v>
      </c>
      <c r="R437" s="96"/>
      <c r="S437" s="95"/>
      <c r="T437" s="94">
        <v>9</v>
      </c>
      <c r="U437" s="95" t="s">
        <v>96</v>
      </c>
      <c r="V437" s="94"/>
      <c r="W437" s="95"/>
      <c r="Y437" s="121">
        <f t="shared" si="67"/>
        <v>75</v>
      </c>
      <c r="Z437" s="121">
        <f t="shared" si="68"/>
        <v>75</v>
      </c>
    </row>
    <row r="438" spans="1:26" ht="22.5" x14ac:dyDescent="0.2">
      <c r="A438" s="4">
        <v>14</v>
      </c>
      <c r="C438" s="4" t="s">
        <v>207</v>
      </c>
      <c r="D438" s="4" t="s">
        <v>143</v>
      </c>
      <c r="E438" s="4" t="s">
        <v>209</v>
      </c>
      <c r="G438" s="25" t="s">
        <v>212</v>
      </c>
      <c r="H438" s="2">
        <v>40482</v>
      </c>
      <c r="I438" s="1">
        <f t="shared" si="62"/>
        <v>2010</v>
      </c>
      <c r="J438" s="1">
        <f t="shared" si="63"/>
        <v>10</v>
      </c>
      <c r="K438" s="6">
        <f t="shared" si="64"/>
        <v>303</v>
      </c>
      <c r="L438" s="1" t="str">
        <f>VLOOKUP(J438,Months!$A$1:$C$12,3)</f>
        <v>Fall</v>
      </c>
      <c r="M438" s="1" t="str">
        <f t="shared" si="65"/>
        <v>Fall 2010</v>
      </c>
      <c r="N438" s="1">
        <f>VLOOKUP(J438,Months!$A$1:$D$12,4)</f>
        <v>0.75</v>
      </c>
      <c r="O438" s="1">
        <f t="shared" si="66"/>
        <v>2010.75</v>
      </c>
      <c r="P438" s="1">
        <f t="shared" si="69"/>
        <v>0</v>
      </c>
      <c r="Q438" s="1">
        <f t="shared" si="70"/>
        <v>50</v>
      </c>
      <c r="R438" s="96"/>
      <c r="S438" s="95"/>
      <c r="T438" s="94">
        <v>9</v>
      </c>
      <c r="U438" s="95" t="s">
        <v>96</v>
      </c>
      <c r="V438" s="94"/>
      <c r="W438" s="95"/>
      <c r="Y438" s="121">
        <f t="shared" si="67"/>
        <v>75</v>
      </c>
      <c r="Z438" s="121">
        <f>AVERAGE(V438,X438,Y438)</f>
        <v>75</v>
      </c>
    </row>
    <row r="439" spans="1:26" x14ac:dyDescent="0.2">
      <c r="B439" s="148" t="s">
        <v>255</v>
      </c>
      <c r="C439" s="199" t="s">
        <v>80</v>
      </c>
      <c r="D439" s="4" t="s">
        <v>143</v>
      </c>
      <c r="E439" s="199" t="s">
        <v>256</v>
      </c>
      <c r="G439" s="148" t="s">
        <v>258</v>
      </c>
      <c r="H439" s="149">
        <v>40636</v>
      </c>
      <c r="I439" s="1">
        <f t="shared" ref="I439:I453" si="71">YEAR(H439)</f>
        <v>2011</v>
      </c>
      <c r="J439" s="1">
        <f t="shared" ref="J439:J453" si="72">MONTH(H439)</f>
        <v>4</v>
      </c>
      <c r="K439" s="6">
        <f t="shared" ref="K439:K453" si="73">H439-DATE(I439,1,1)</f>
        <v>92</v>
      </c>
      <c r="L439" s="1" t="str">
        <f>VLOOKUP(J439,Months!$A$1:$C$12,3)</f>
        <v>Spring</v>
      </c>
      <c r="M439" s="1" t="str">
        <f t="shared" ref="M439:M453" si="74">CONCATENATE(L439," ",I439)</f>
        <v>Spring 2011</v>
      </c>
      <c r="N439" s="1">
        <f>VLOOKUP(J439,Months!$A$1:$D$12,4)</f>
        <v>0.25</v>
      </c>
      <c r="O439" s="1">
        <f t="shared" ref="O439:O453" si="75">I439+N439</f>
        <v>2011.25</v>
      </c>
      <c r="P439" s="1">
        <f>IF(M439=M438,0,1)</f>
        <v>1</v>
      </c>
      <c r="Q439" s="1">
        <f>P439+Q438</f>
        <v>51</v>
      </c>
      <c r="R439" s="150"/>
      <c r="S439" s="156"/>
      <c r="T439" s="159">
        <v>6</v>
      </c>
      <c r="U439" s="155" t="s">
        <v>97</v>
      </c>
      <c r="V439" s="152"/>
      <c r="W439" s="151"/>
      <c r="Y439" s="121">
        <f t="shared" ref="Y439:Y453" si="76">T439*100/12</f>
        <v>50</v>
      </c>
      <c r="Z439" s="121">
        <f t="shared" ref="Z439:Z453" si="77">AVERAGE(V439,X439,Y439)</f>
        <v>50</v>
      </c>
    </row>
    <row r="440" spans="1:26" x14ac:dyDescent="0.2">
      <c r="B440" s="148"/>
      <c r="C440" s="199" t="s">
        <v>331</v>
      </c>
      <c r="D440" s="4" t="s">
        <v>143</v>
      </c>
      <c r="E440" s="199" t="s">
        <v>332</v>
      </c>
      <c r="G440" s="148" t="s">
        <v>334</v>
      </c>
      <c r="H440" s="149">
        <v>40643</v>
      </c>
      <c r="I440" s="1">
        <f t="shared" si="71"/>
        <v>2011</v>
      </c>
      <c r="J440" s="1">
        <f t="shared" si="72"/>
        <v>4</v>
      </c>
      <c r="K440" s="6">
        <f t="shared" si="73"/>
        <v>99</v>
      </c>
      <c r="L440" s="1" t="str">
        <f>VLOOKUP(J440,Months!$A$1:$C$12,3)</f>
        <v>Spring</v>
      </c>
      <c r="M440" s="1" t="str">
        <f t="shared" si="74"/>
        <v>Spring 2011</v>
      </c>
      <c r="N440" s="1">
        <f>VLOOKUP(J440,Months!$A$1:$D$12,4)</f>
        <v>0.25</v>
      </c>
      <c r="O440" s="1">
        <f t="shared" si="75"/>
        <v>2011.25</v>
      </c>
      <c r="P440" s="1">
        <f>IF(M440=M439,0,1)</f>
        <v>0</v>
      </c>
      <c r="Q440" s="1">
        <f>P440+Q439</f>
        <v>51</v>
      </c>
      <c r="R440" s="96"/>
      <c r="S440" s="153"/>
      <c r="T440" s="160">
        <v>8</v>
      </c>
      <c r="U440" s="153" t="s">
        <v>393</v>
      </c>
      <c r="V440" s="94"/>
      <c r="W440" s="95"/>
      <c r="Y440" s="121">
        <f t="shared" si="76"/>
        <v>66.666666666666671</v>
      </c>
      <c r="Z440" s="121">
        <f t="shared" si="77"/>
        <v>66.666666666666671</v>
      </c>
    </row>
    <row r="441" spans="1:26" x14ac:dyDescent="0.2">
      <c r="C441" s="199" t="s">
        <v>336</v>
      </c>
      <c r="D441" s="4" t="s">
        <v>143</v>
      </c>
      <c r="E441" s="199" t="s">
        <v>337</v>
      </c>
      <c r="G441" s="148" t="s">
        <v>339</v>
      </c>
      <c r="H441" s="149">
        <v>40664</v>
      </c>
      <c r="I441" s="1">
        <f t="shared" si="71"/>
        <v>2011</v>
      </c>
      <c r="J441" s="1">
        <f t="shared" si="72"/>
        <v>5</v>
      </c>
      <c r="K441" s="6">
        <f t="shared" si="73"/>
        <v>120</v>
      </c>
      <c r="L441" s="1" t="str">
        <f>VLOOKUP(J441,Months!$A$1:$C$12,3)</f>
        <v>Spring</v>
      </c>
      <c r="M441" s="1" t="str">
        <f t="shared" si="74"/>
        <v>Spring 2011</v>
      </c>
      <c r="N441" s="1">
        <f>VLOOKUP(J441,Months!$A$1:$D$12,4)</f>
        <v>0.25</v>
      </c>
      <c r="O441" s="1">
        <f t="shared" si="75"/>
        <v>2011.25</v>
      </c>
      <c r="P441" s="1">
        <f>IF(M441=M440,0,1)</f>
        <v>0</v>
      </c>
      <c r="Q441" s="1">
        <f>P441+Q440</f>
        <v>51</v>
      </c>
      <c r="R441" s="96"/>
      <c r="S441" s="153"/>
      <c r="T441" s="160">
        <v>11</v>
      </c>
      <c r="U441" s="154" t="s">
        <v>96</v>
      </c>
      <c r="V441" s="94"/>
      <c r="W441" s="95"/>
      <c r="Y441" s="121">
        <f t="shared" si="76"/>
        <v>91.666666666666671</v>
      </c>
      <c r="Z441" s="121">
        <f t="shared" si="77"/>
        <v>91.666666666666671</v>
      </c>
    </row>
    <row r="442" spans="1:26" ht="22.5" x14ac:dyDescent="0.2">
      <c r="C442" s="199" t="s">
        <v>207</v>
      </c>
      <c r="D442" s="4" t="s">
        <v>143</v>
      </c>
      <c r="E442" s="4" t="s">
        <v>209</v>
      </c>
      <c r="G442" s="25" t="s">
        <v>212</v>
      </c>
      <c r="H442" s="149">
        <v>40671</v>
      </c>
      <c r="I442" s="1">
        <f t="shared" si="71"/>
        <v>2011</v>
      </c>
      <c r="J442" s="1">
        <f t="shared" si="72"/>
        <v>5</v>
      </c>
      <c r="K442" s="6">
        <f t="shared" si="73"/>
        <v>127</v>
      </c>
      <c r="L442" s="1" t="str">
        <f>VLOOKUP(J442,Months!$A$1:$C$12,3)</f>
        <v>Spring</v>
      </c>
      <c r="M442" s="1" t="str">
        <f t="shared" si="74"/>
        <v>Spring 2011</v>
      </c>
      <c r="N442" s="1">
        <f>VLOOKUP(J442,Months!$A$1:$D$12,4)</f>
        <v>0.25</v>
      </c>
      <c r="O442" s="1">
        <f t="shared" si="75"/>
        <v>2011.25</v>
      </c>
      <c r="P442" s="1">
        <f>IF(M442=M440,0,1)</f>
        <v>0</v>
      </c>
      <c r="Q442" s="1">
        <f>P442+Q440</f>
        <v>51</v>
      </c>
      <c r="R442" s="96"/>
      <c r="S442" s="153"/>
      <c r="T442" s="160">
        <v>9</v>
      </c>
      <c r="U442" s="154" t="s">
        <v>96</v>
      </c>
      <c r="V442" s="94"/>
      <c r="W442" s="95"/>
      <c r="Y442" s="121">
        <f t="shared" si="76"/>
        <v>75</v>
      </c>
      <c r="Z442" s="121">
        <f t="shared" si="77"/>
        <v>75</v>
      </c>
    </row>
    <row r="443" spans="1:26" x14ac:dyDescent="0.2">
      <c r="A443" s="4" t="s">
        <v>526</v>
      </c>
      <c r="B443" s="1" t="s">
        <v>189</v>
      </c>
      <c r="C443" s="4" t="s">
        <v>524</v>
      </c>
      <c r="E443" s="4" t="s">
        <v>190</v>
      </c>
      <c r="G443" s="2" t="s">
        <v>525</v>
      </c>
      <c r="H443" s="2">
        <v>40685</v>
      </c>
      <c r="I443" s="1">
        <f t="shared" si="71"/>
        <v>2011</v>
      </c>
      <c r="J443" s="1">
        <f t="shared" si="72"/>
        <v>5</v>
      </c>
      <c r="K443" s="6">
        <f t="shared" si="73"/>
        <v>141</v>
      </c>
      <c r="L443" s="1" t="str">
        <f>VLOOKUP(J443,Months!$A$1:$C$12,3)</f>
        <v>Spring</v>
      </c>
      <c r="M443" s="1" t="str">
        <f t="shared" si="74"/>
        <v>Spring 2011</v>
      </c>
      <c r="N443" s="1">
        <f>VLOOKUP(J443,Months!$A$1:$D$12,4)</f>
        <v>0.25</v>
      </c>
      <c r="O443" s="1">
        <f t="shared" si="75"/>
        <v>2011.25</v>
      </c>
      <c r="P443" s="1">
        <f>IF(M443=M442,0,1)</f>
        <v>0</v>
      </c>
      <c r="Q443" s="1">
        <f>P443+Q442</f>
        <v>51</v>
      </c>
      <c r="R443" s="96"/>
      <c r="S443" s="153"/>
      <c r="T443" s="94">
        <v>11</v>
      </c>
      <c r="U443" s="7" t="s">
        <v>96</v>
      </c>
      <c r="V443" s="94"/>
      <c r="W443" s="95"/>
      <c r="Y443" s="121">
        <f t="shared" si="76"/>
        <v>91.666666666666671</v>
      </c>
      <c r="Z443" s="121">
        <f t="shared" si="77"/>
        <v>91.666666666666671</v>
      </c>
    </row>
    <row r="444" spans="1:26" x14ac:dyDescent="0.2">
      <c r="B444" s="148" t="s">
        <v>249</v>
      </c>
      <c r="C444" s="199" t="s">
        <v>248</v>
      </c>
      <c r="D444" s="4" t="s">
        <v>143</v>
      </c>
      <c r="E444" s="199" t="s">
        <v>250</v>
      </c>
      <c r="G444" s="148" t="s">
        <v>251</v>
      </c>
      <c r="H444" s="149">
        <v>40692</v>
      </c>
      <c r="I444" s="1">
        <f t="shared" si="71"/>
        <v>2011</v>
      </c>
      <c r="J444" s="1">
        <f t="shared" si="72"/>
        <v>5</v>
      </c>
      <c r="K444" s="6">
        <f t="shared" si="73"/>
        <v>148</v>
      </c>
      <c r="L444" s="1" t="str">
        <f>VLOOKUP(J444,Months!$A$1:$C$12,3)</f>
        <v>Spring</v>
      </c>
      <c r="M444" s="1" t="str">
        <f t="shared" si="74"/>
        <v>Spring 2011</v>
      </c>
      <c r="N444" s="1">
        <f>VLOOKUP(J444,Months!$A$1:$D$12,4)</f>
        <v>0.25</v>
      </c>
      <c r="O444" s="1">
        <f t="shared" si="75"/>
        <v>2011.25</v>
      </c>
      <c r="P444" s="1">
        <f>IF(M444=M443,0,1)</f>
        <v>0</v>
      </c>
      <c r="Q444" s="1">
        <f>P444+Q443</f>
        <v>51</v>
      </c>
      <c r="R444" s="96"/>
      <c r="S444" s="153"/>
      <c r="T444" s="160">
        <v>4</v>
      </c>
      <c r="U444" s="154" t="s">
        <v>97</v>
      </c>
      <c r="V444" s="94"/>
      <c r="W444" s="95"/>
      <c r="Y444" s="121">
        <f t="shared" si="76"/>
        <v>33.333333333333336</v>
      </c>
      <c r="Z444" s="121">
        <f t="shared" si="77"/>
        <v>33.333333333333336</v>
      </c>
    </row>
    <row r="445" spans="1:26" x14ac:dyDescent="0.2">
      <c r="B445" s="148" t="s">
        <v>222</v>
      </c>
      <c r="C445" s="199" t="s">
        <v>67</v>
      </c>
      <c r="D445" s="4" t="s">
        <v>143</v>
      </c>
      <c r="E445" s="199" t="s">
        <v>223</v>
      </c>
      <c r="G445" s="148" t="s">
        <v>68</v>
      </c>
      <c r="H445" s="149">
        <v>40704</v>
      </c>
      <c r="I445" s="1">
        <f t="shared" si="71"/>
        <v>2011</v>
      </c>
      <c r="J445" s="1">
        <f t="shared" si="72"/>
        <v>6</v>
      </c>
      <c r="K445" s="6">
        <f t="shared" si="73"/>
        <v>160</v>
      </c>
      <c r="L445" s="1" t="str">
        <f>VLOOKUP(J445,Months!$A$1:$C$12,3)</f>
        <v>Summer</v>
      </c>
      <c r="M445" s="1" t="str">
        <f t="shared" si="74"/>
        <v>Summer 2011</v>
      </c>
      <c r="N445" s="1">
        <f>VLOOKUP(J445,Months!$A$1:$D$12,4)</f>
        <v>0.5</v>
      </c>
      <c r="O445" s="1">
        <f t="shared" si="75"/>
        <v>2011.5</v>
      </c>
      <c r="P445" s="1">
        <f>IF(M445=M444,0,1)</f>
        <v>1</v>
      </c>
      <c r="Q445" s="1">
        <f>P445+Q444</f>
        <v>52</v>
      </c>
      <c r="R445" s="96"/>
      <c r="S445" s="153"/>
      <c r="T445" s="160">
        <v>9</v>
      </c>
      <c r="U445" s="154" t="s">
        <v>96</v>
      </c>
      <c r="V445" s="94"/>
      <c r="W445" s="95"/>
      <c r="Y445" s="121">
        <f t="shared" si="76"/>
        <v>75</v>
      </c>
      <c r="Z445" s="121">
        <f t="shared" si="77"/>
        <v>75</v>
      </c>
    </row>
    <row r="446" spans="1:26" x14ac:dyDescent="0.2">
      <c r="B446" s="148"/>
      <c r="C446" s="199" t="s">
        <v>331</v>
      </c>
      <c r="D446" s="4" t="s">
        <v>143</v>
      </c>
      <c r="E446" s="199" t="s">
        <v>332</v>
      </c>
      <c r="G446" s="148" t="s">
        <v>334</v>
      </c>
      <c r="H446" s="149">
        <v>40706</v>
      </c>
      <c r="I446" s="1">
        <f t="shared" si="71"/>
        <v>2011</v>
      </c>
      <c r="J446" s="1">
        <f t="shared" si="72"/>
        <v>6</v>
      </c>
      <c r="K446" s="6">
        <f t="shared" si="73"/>
        <v>162</v>
      </c>
      <c r="L446" s="1" t="str">
        <f>VLOOKUP(J446,Months!$A$1:$C$12,3)</f>
        <v>Summer</v>
      </c>
      <c r="M446" s="1" t="str">
        <f t="shared" si="74"/>
        <v>Summer 2011</v>
      </c>
      <c r="N446" s="1">
        <f>VLOOKUP(J446,Months!$A$1:$D$12,4)</f>
        <v>0.5</v>
      </c>
      <c r="O446" s="1">
        <f t="shared" si="75"/>
        <v>2011.5</v>
      </c>
      <c r="P446" s="1">
        <f t="shared" ref="P446:P453" si="78">IF(M446=M445,0,1)</f>
        <v>0</v>
      </c>
      <c r="Q446" s="1">
        <f t="shared" ref="Q446:Q453" si="79">P446+Q445</f>
        <v>52</v>
      </c>
      <c r="R446" s="96"/>
      <c r="S446" s="153"/>
      <c r="T446" s="160">
        <v>6</v>
      </c>
      <c r="U446" s="154" t="s">
        <v>97</v>
      </c>
      <c r="V446" s="94"/>
      <c r="W446" s="95"/>
      <c r="Y446" s="121">
        <f t="shared" si="76"/>
        <v>50</v>
      </c>
      <c r="Z446" s="121">
        <f t="shared" si="77"/>
        <v>50</v>
      </c>
    </row>
    <row r="447" spans="1:26" x14ac:dyDescent="0.2">
      <c r="B447" s="148" t="s">
        <v>521</v>
      </c>
      <c r="C447" s="199" t="s">
        <v>520</v>
      </c>
      <c r="D447" s="4" t="s">
        <v>143</v>
      </c>
      <c r="E447" s="199" t="s">
        <v>522</v>
      </c>
      <c r="G447" s="148" t="s">
        <v>523</v>
      </c>
      <c r="H447" s="149">
        <v>40760</v>
      </c>
      <c r="I447" s="1">
        <f t="shared" si="71"/>
        <v>2011</v>
      </c>
      <c r="J447" s="1">
        <f t="shared" si="72"/>
        <v>8</v>
      </c>
      <c r="K447" s="6">
        <f t="shared" si="73"/>
        <v>216</v>
      </c>
      <c r="L447" s="1" t="str">
        <f>VLOOKUP(J447,Months!$A$1:$C$12,3)</f>
        <v>Summer</v>
      </c>
      <c r="M447" s="1" t="str">
        <f t="shared" si="74"/>
        <v>Summer 2011</v>
      </c>
      <c r="N447" s="1">
        <f>VLOOKUP(J447,Months!$A$1:$D$12,4)</f>
        <v>0.5</v>
      </c>
      <c r="O447" s="1">
        <f t="shared" si="75"/>
        <v>2011.5</v>
      </c>
      <c r="P447" s="1">
        <f t="shared" si="78"/>
        <v>0</v>
      </c>
      <c r="Q447" s="1">
        <f t="shared" si="79"/>
        <v>52</v>
      </c>
      <c r="R447" s="96"/>
      <c r="S447" s="153"/>
      <c r="T447" s="160">
        <v>7</v>
      </c>
      <c r="U447" s="154" t="s">
        <v>97</v>
      </c>
      <c r="V447" s="94"/>
      <c r="W447" s="95"/>
      <c r="Y447" s="121">
        <f t="shared" si="76"/>
        <v>58.333333333333336</v>
      </c>
      <c r="Z447" s="121">
        <f t="shared" si="77"/>
        <v>58.333333333333336</v>
      </c>
    </row>
    <row r="448" spans="1:26" x14ac:dyDescent="0.2">
      <c r="C448" s="199" t="s">
        <v>93</v>
      </c>
      <c r="D448" s="4" t="s">
        <v>143</v>
      </c>
      <c r="E448" s="199" t="s">
        <v>262</v>
      </c>
      <c r="G448" s="148" t="s">
        <v>564</v>
      </c>
      <c r="H448" s="149">
        <v>40766</v>
      </c>
      <c r="I448" s="1">
        <f t="shared" si="71"/>
        <v>2011</v>
      </c>
      <c r="J448" s="1">
        <f t="shared" si="72"/>
        <v>8</v>
      </c>
      <c r="K448" s="6">
        <f t="shared" si="73"/>
        <v>222</v>
      </c>
      <c r="L448" s="1" t="str">
        <f>VLOOKUP(J448,Months!$A$1:$C$12,3)</f>
        <v>Summer</v>
      </c>
      <c r="M448" s="1" t="str">
        <f t="shared" si="74"/>
        <v>Summer 2011</v>
      </c>
      <c r="N448" s="1">
        <f>VLOOKUP(J448,Months!$A$1:$D$12,4)</f>
        <v>0.5</v>
      </c>
      <c r="O448" s="1">
        <f t="shared" si="75"/>
        <v>2011.5</v>
      </c>
      <c r="P448" s="1">
        <f t="shared" si="78"/>
        <v>0</v>
      </c>
      <c r="Q448" s="1">
        <f t="shared" si="79"/>
        <v>52</v>
      </c>
      <c r="R448" s="96"/>
      <c r="S448" s="153"/>
      <c r="T448" s="160">
        <v>6</v>
      </c>
      <c r="U448" s="154" t="s">
        <v>97</v>
      </c>
      <c r="V448" s="94"/>
      <c r="W448" s="95"/>
      <c r="Y448" s="121">
        <f t="shared" si="76"/>
        <v>50</v>
      </c>
      <c r="Z448" s="121">
        <f t="shared" si="77"/>
        <v>50</v>
      </c>
    </row>
    <row r="449" spans="1:37" x14ac:dyDescent="0.2">
      <c r="A449" s="4" t="s">
        <v>526</v>
      </c>
      <c r="B449" s="1" t="s">
        <v>189</v>
      </c>
      <c r="C449" s="4" t="s">
        <v>524</v>
      </c>
      <c r="E449" s="4" t="s">
        <v>190</v>
      </c>
      <c r="G449" s="2" t="s">
        <v>525</v>
      </c>
      <c r="H449" s="2">
        <v>40769</v>
      </c>
      <c r="I449" s="1">
        <f t="shared" si="71"/>
        <v>2011</v>
      </c>
      <c r="J449" s="1">
        <f t="shared" si="72"/>
        <v>8</v>
      </c>
      <c r="K449" s="6">
        <f t="shared" si="73"/>
        <v>225</v>
      </c>
      <c r="L449" s="1" t="str">
        <f>VLOOKUP(J449,Months!$A$1:$C$12,3)</f>
        <v>Summer</v>
      </c>
      <c r="M449" s="1" t="str">
        <f t="shared" si="74"/>
        <v>Summer 2011</v>
      </c>
      <c r="N449" s="1">
        <f>VLOOKUP(J449,Months!$A$1:$D$12,4)</f>
        <v>0.5</v>
      </c>
      <c r="O449" s="1">
        <f t="shared" si="75"/>
        <v>2011.5</v>
      </c>
      <c r="P449" s="1">
        <f t="shared" si="78"/>
        <v>0</v>
      </c>
      <c r="Q449" s="1">
        <f t="shared" si="79"/>
        <v>52</v>
      </c>
      <c r="R449" s="96"/>
      <c r="S449" s="153"/>
      <c r="T449" s="94">
        <v>9</v>
      </c>
      <c r="U449" s="7" t="s">
        <v>96</v>
      </c>
      <c r="V449" s="94"/>
      <c r="W449" s="95"/>
      <c r="Y449" s="121">
        <f t="shared" si="76"/>
        <v>75</v>
      </c>
      <c r="Z449" s="121">
        <f t="shared" si="77"/>
        <v>75</v>
      </c>
    </row>
    <row r="450" spans="1:37" x14ac:dyDescent="0.2">
      <c r="B450" s="148" t="s">
        <v>222</v>
      </c>
      <c r="C450" s="199" t="s">
        <v>67</v>
      </c>
      <c r="D450" s="4" t="s">
        <v>143</v>
      </c>
      <c r="E450" s="199" t="s">
        <v>223</v>
      </c>
      <c r="G450" s="148" t="s">
        <v>68</v>
      </c>
      <c r="H450" s="149">
        <v>40786</v>
      </c>
      <c r="I450" s="1">
        <f t="shared" si="71"/>
        <v>2011</v>
      </c>
      <c r="J450" s="1">
        <f t="shared" si="72"/>
        <v>8</v>
      </c>
      <c r="K450" s="6">
        <f t="shared" si="73"/>
        <v>242</v>
      </c>
      <c r="L450" s="1" t="str">
        <f>VLOOKUP(J450,Months!$A$1:$C$12,3)</f>
        <v>Summer</v>
      </c>
      <c r="M450" s="1" t="str">
        <f t="shared" si="74"/>
        <v>Summer 2011</v>
      </c>
      <c r="N450" s="1">
        <f>VLOOKUP(J450,Months!$A$1:$D$12,4)</f>
        <v>0.5</v>
      </c>
      <c r="O450" s="1">
        <f t="shared" si="75"/>
        <v>2011.5</v>
      </c>
      <c r="P450" s="1">
        <f t="shared" si="78"/>
        <v>0</v>
      </c>
      <c r="Q450" s="1">
        <f t="shared" si="79"/>
        <v>52</v>
      </c>
      <c r="R450" s="96"/>
      <c r="S450" s="153"/>
      <c r="T450" s="160">
        <v>10</v>
      </c>
      <c r="U450" s="154" t="s">
        <v>96</v>
      </c>
      <c r="V450" s="94"/>
      <c r="W450" s="95"/>
      <c r="Y450" s="121">
        <f t="shared" si="76"/>
        <v>83.333333333333329</v>
      </c>
      <c r="Z450" s="121">
        <f t="shared" si="77"/>
        <v>83.333333333333329</v>
      </c>
    </row>
    <row r="451" spans="1:37" x14ac:dyDescent="0.2">
      <c r="B451" s="148" t="s">
        <v>249</v>
      </c>
      <c r="C451" s="199" t="s">
        <v>248</v>
      </c>
      <c r="D451" s="4" t="s">
        <v>143</v>
      </c>
      <c r="E451" s="199" t="s">
        <v>250</v>
      </c>
      <c r="G451" s="148" t="s">
        <v>251</v>
      </c>
      <c r="H451" s="149">
        <v>40803</v>
      </c>
      <c r="I451" s="1">
        <f t="shared" si="71"/>
        <v>2011</v>
      </c>
      <c r="J451" s="1">
        <f t="shared" si="72"/>
        <v>9</v>
      </c>
      <c r="K451" s="6">
        <f t="shared" si="73"/>
        <v>259</v>
      </c>
      <c r="L451" s="1" t="str">
        <f>VLOOKUP(J451,Months!$A$1:$C$12,3)</f>
        <v>Fall</v>
      </c>
      <c r="M451" s="1" t="str">
        <f t="shared" si="74"/>
        <v>Fall 2011</v>
      </c>
      <c r="N451" s="1">
        <f>VLOOKUP(J451,Months!$A$1:$D$12,4)</f>
        <v>0.75</v>
      </c>
      <c r="O451" s="1">
        <f t="shared" si="75"/>
        <v>2011.75</v>
      </c>
      <c r="P451" s="1">
        <f t="shared" si="78"/>
        <v>1</v>
      </c>
      <c r="Q451" s="1">
        <f t="shared" si="79"/>
        <v>53</v>
      </c>
      <c r="R451" s="96"/>
      <c r="S451" s="153"/>
      <c r="T451" s="160">
        <v>6</v>
      </c>
      <c r="U451" s="154" t="s">
        <v>97</v>
      </c>
      <c r="V451" s="94"/>
      <c r="W451" s="95"/>
      <c r="Y451" s="121">
        <f t="shared" si="76"/>
        <v>50</v>
      </c>
      <c r="Z451" s="121">
        <f t="shared" si="77"/>
        <v>50</v>
      </c>
    </row>
    <row r="452" spans="1:37" x14ac:dyDescent="0.2">
      <c r="B452" s="148" t="s">
        <v>222</v>
      </c>
      <c r="C452" s="199" t="s">
        <v>67</v>
      </c>
      <c r="D452" s="4" t="s">
        <v>143</v>
      </c>
      <c r="E452" s="199" t="s">
        <v>223</v>
      </c>
      <c r="G452" s="148" t="s">
        <v>68</v>
      </c>
      <c r="H452" s="149">
        <v>40854</v>
      </c>
      <c r="I452" s="1">
        <f t="shared" si="71"/>
        <v>2011</v>
      </c>
      <c r="J452" s="1">
        <f t="shared" si="72"/>
        <v>11</v>
      </c>
      <c r="K452" s="6">
        <f t="shared" si="73"/>
        <v>310</v>
      </c>
      <c r="L452" s="1" t="str">
        <f>VLOOKUP(J452,Months!$A$1:$C$12,3)</f>
        <v>Fall</v>
      </c>
      <c r="M452" s="1" t="str">
        <f t="shared" si="74"/>
        <v>Fall 2011</v>
      </c>
      <c r="N452" s="1">
        <f>VLOOKUP(J452,Months!$A$1:$D$12,4)</f>
        <v>0.75</v>
      </c>
      <c r="O452" s="1">
        <f t="shared" si="75"/>
        <v>2011.75</v>
      </c>
      <c r="P452" s="1">
        <f t="shared" si="78"/>
        <v>0</v>
      </c>
      <c r="Q452" s="1">
        <f t="shared" si="79"/>
        <v>53</v>
      </c>
      <c r="R452" s="96"/>
      <c r="S452" s="153"/>
      <c r="T452" s="160">
        <v>10</v>
      </c>
      <c r="U452" s="154" t="s">
        <v>96</v>
      </c>
      <c r="V452" s="94"/>
      <c r="W452" s="95"/>
      <c r="Y452" s="121">
        <f t="shared" si="76"/>
        <v>83.333333333333329</v>
      </c>
      <c r="Z452" s="121">
        <f t="shared" si="77"/>
        <v>83.333333333333329</v>
      </c>
    </row>
    <row r="453" spans="1:37" x14ac:dyDescent="0.2">
      <c r="A453" s="4" t="s">
        <v>526</v>
      </c>
      <c r="B453" s="1">
        <v>0</v>
      </c>
      <c r="C453" s="199" t="s">
        <v>93</v>
      </c>
      <c r="D453" s="4" t="s">
        <v>143</v>
      </c>
      <c r="E453" s="4" t="s">
        <v>262</v>
      </c>
      <c r="G453" s="148" t="s">
        <v>564</v>
      </c>
      <c r="H453" s="2">
        <v>40903</v>
      </c>
      <c r="I453" s="1">
        <f t="shared" si="71"/>
        <v>2011</v>
      </c>
      <c r="J453" s="1">
        <f t="shared" si="72"/>
        <v>12</v>
      </c>
      <c r="K453" s="6">
        <f t="shared" si="73"/>
        <v>359</v>
      </c>
      <c r="L453" s="1" t="str">
        <f>VLOOKUP(J453,Months!$A$1:$C$12,3)</f>
        <v>Winter</v>
      </c>
      <c r="M453" s="1" t="str">
        <f t="shared" si="74"/>
        <v>Winter 2011</v>
      </c>
      <c r="N453" s="1">
        <f>VLOOKUP(J453,Months!$A$1:$D$12,4)</f>
        <v>0.9</v>
      </c>
      <c r="O453" s="1">
        <f t="shared" si="75"/>
        <v>2011.9</v>
      </c>
      <c r="P453" s="1">
        <f t="shared" si="78"/>
        <v>1</v>
      </c>
      <c r="Q453" s="1">
        <f t="shared" si="79"/>
        <v>54</v>
      </c>
      <c r="R453" s="101"/>
      <c r="S453" s="157"/>
      <c r="T453" s="97">
        <v>2</v>
      </c>
      <c r="U453" s="158" t="s">
        <v>97</v>
      </c>
      <c r="V453" s="97"/>
      <c r="W453" s="98"/>
      <c r="Y453" s="121">
        <f t="shared" si="76"/>
        <v>16.666666666666668</v>
      </c>
      <c r="Z453" s="121">
        <f t="shared" si="77"/>
        <v>16.666666666666668</v>
      </c>
    </row>
    <row r="454" spans="1:37" x14ac:dyDescent="0.2">
      <c r="B454" s="182" t="s">
        <v>580</v>
      </c>
      <c r="C454" s="191" t="s">
        <v>568</v>
      </c>
      <c r="D454" s="191" t="s">
        <v>143</v>
      </c>
      <c r="E454" s="191" t="s">
        <v>568</v>
      </c>
      <c r="F454" s="156"/>
      <c r="G454" s="191" t="s">
        <v>569</v>
      </c>
      <c r="H454" s="192">
        <v>40915</v>
      </c>
      <c r="I454" s="156">
        <f t="shared" ref="I454:I468" si="80">YEAR(H454)</f>
        <v>2012</v>
      </c>
      <c r="J454" s="156">
        <f t="shared" ref="J454:J468" si="81">MONTH(H454)</f>
        <v>1</v>
      </c>
      <c r="K454" s="193">
        <f t="shared" ref="K454:K468" si="82">H454-DATE(I454,1,1)</f>
        <v>6</v>
      </c>
      <c r="L454" s="156" t="s">
        <v>403</v>
      </c>
      <c r="M454" s="156" t="str">
        <f t="shared" ref="M454:M468" si="83">CONCATENATE(L454," ",I454)</f>
        <v>Spring 2012</v>
      </c>
      <c r="N454" s="156">
        <f>VLOOKUP(J454,Months!$A$1:$D$12,4)</f>
        <v>0.99</v>
      </c>
      <c r="O454" s="156">
        <f t="shared" ref="O454:O468" si="84">I454+N454</f>
        <v>2012.99</v>
      </c>
      <c r="P454" s="156" t="e">
        <f>IF(M454=#REF!,0,1)</f>
        <v>#REF!</v>
      </c>
      <c r="Q454" s="151">
        <v>55</v>
      </c>
      <c r="R454" s="182"/>
      <c r="S454" s="151"/>
      <c r="T454" s="150">
        <v>12</v>
      </c>
      <c r="U454" s="185" t="s">
        <v>96</v>
      </c>
      <c r="V454" s="187"/>
      <c r="W454" s="151"/>
      <c r="X454" s="2"/>
      <c r="Y454" s="121">
        <f t="shared" ref="Y454:Y468" si="85">T454*100/12</f>
        <v>100</v>
      </c>
      <c r="Z454" s="121">
        <f t="shared" ref="Z454:Z468" si="86">AVERAGE(V454,X454,Y454)</f>
        <v>100</v>
      </c>
      <c r="AA454" s="2"/>
      <c r="AB454" s="2"/>
      <c r="AC454" s="2"/>
      <c r="AD454" s="89"/>
      <c r="AF454" s="4"/>
      <c r="AH454" s="4"/>
      <c r="AJ454" s="121"/>
      <c r="AK454" s="121"/>
    </row>
    <row r="455" spans="1:37" x14ac:dyDescent="0.2">
      <c r="B455" s="183" t="s">
        <v>331</v>
      </c>
      <c r="C455" s="78" t="s">
        <v>332</v>
      </c>
      <c r="D455" s="78" t="s">
        <v>143</v>
      </c>
      <c r="E455" s="78" t="s">
        <v>332</v>
      </c>
      <c r="F455" s="153"/>
      <c r="G455" s="78" t="s">
        <v>570</v>
      </c>
      <c r="H455" s="7">
        <v>40986</v>
      </c>
      <c r="I455" s="153">
        <f t="shared" si="80"/>
        <v>2012</v>
      </c>
      <c r="J455" s="153">
        <f t="shared" si="81"/>
        <v>3</v>
      </c>
      <c r="K455" s="195">
        <f t="shared" si="82"/>
        <v>77</v>
      </c>
      <c r="L455" s="153" t="str">
        <f>VLOOKUP(J455,Months!$A$1:$C$12,3)</f>
        <v>Spring</v>
      </c>
      <c r="M455" s="153" t="str">
        <f t="shared" si="83"/>
        <v>Spring 2012</v>
      </c>
      <c r="N455" s="153">
        <f>VLOOKUP(J455,Months!$A$1:$D$12,4)</f>
        <v>0.25</v>
      </c>
      <c r="O455" s="153">
        <f t="shared" si="84"/>
        <v>2012.25</v>
      </c>
      <c r="P455" s="153">
        <f t="shared" ref="P455:P468" si="87">IF(M455=M454,0,1)</f>
        <v>0</v>
      </c>
      <c r="Q455" s="95">
        <f t="shared" ref="Q455:Q468" si="88">P455+Q454</f>
        <v>55</v>
      </c>
      <c r="R455" s="183"/>
      <c r="S455" s="95"/>
      <c r="T455" s="96">
        <v>7</v>
      </c>
      <c r="U455" s="100" t="s">
        <v>97</v>
      </c>
      <c r="V455" s="188"/>
      <c r="W455" s="95"/>
      <c r="X455" s="2"/>
      <c r="Y455" s="121">
        <f t="shared" si="85"/>
        <v>58.333333333333336</v>
      </c>
      <c r="Z455" s="121">
        <f t="shared" si="86"/>
        <v>58.333333333333336</v>
      </c>
      <c r="AA455" s="2"/>
      <c r="AB455" s="2"/>
      <c r="AC455" s="2"/>
      <c r="AD455" s="89"/>
      <c r="AF455" s="4"/>
      <c r="AH455" s="4"/>
      <c r="AJ455" s="121"/>
      <c r="AK455" s="121"/>
    </row>
    <row r="456" spans="1:37" x14ac:dyDescent="0.2">
      <c r="B456" s="183" t="s">
        <v>524</v>
      </c>
      <c r="C456" s="78" t="s">
        <v>190</v>
      </c>
      <c r="D456" s="78" t="s">
        <v>143</v>
      </c>
      <c r="E456" s="78" t="s">
        <v>190</v>
      </c>
      <c r="F456" s="153"/>
      <c r="G456" s="78" t="s">
        <v>525</v>
      </c>
      <c r="H456" s="7">
        <v>41006</v>
      </c>
      <c r="I456" s="153">
        <f t="shared" si="80"/>
        <v>2012</v>
      </c>
      <c r="J456" s="153">
        <f t="shared" si="81"/>
        <v>4</v>
      </c>
      <c r="K456" s="195">
        <f t="shared" si="82"/>
        <v>97</v>
      </c>
      <c r="L456" s="153" t="str">
        <f>VLOOKUP(J456,Months!$A$1:$C$12,3)</f>
        <v>Spring</v>
      </c>
      <c r="M456" s="153" t="str">
        <f t="shared" si="83"/>
        <v>Spring 2012</v>
      </c>
      <c r="N456" s="153">
        <f>VLOOKUP(J456,Months!$A$1:$D$12,4)</f>
        <v>0.25</v>
      </c>
      <c r="O456" s="153">
        <f t="shared" si="84"/>
        <v>2012.25</v>
      </c>
      <c r="P456" s="153">
        <f t="shared" si="87"/>
        <v>0</v>
      </c>
      <c r="Q456" s="95">
        <f t="shared" si="88"/>
        <v>55</v>
      </c>
      <c r="R456" s="183"/>
      <c r="S456" s="95"/>
      <c r="T456" s="96">
        <v>11</v>
      </c>
      <c r="U456" s="100" t="s">
        <v>96</v>
      </c>
      <c r="V456" s="188"/>
      <c r="W456" s="95"/>
      <c r="X456" s="2"/>
      <c r="Y456" s="121">
        <f t="shared" si="85"/>
        <v>91.666666666666671</v>
      </c>
      <c r="Z456" s="121">
        <f t="shared" si="86"/>
        <v>91.666666666666671</v>
      </c>
      <c r="AA456" s="2"/>
      <c r="AB456" s="2"/>
      <c r="AC456" s="2"/>
      <c r="AD456" s="89"/>
      <c r="AF456" s="4"/>
      <c r="AH456" s="4"/>
      <c r="AJ456" s="121"/>
      <c r="AK456" s="121"/>
    </row>
    <row r="457" spans="1:37" x14ac:dyDescent="0.2">
      <c r="B457" s="183" t="s">
        <v>67</v>
      </c>
      <c r="C457" s="78" t="s">
        <v>223</v>
      </c>
      <c r="D457" s="78" t="s">
        <v>143</v>
      </c>
      <c r="E457" s="78" t="s">
        <v>223</v>
      </c>
      <c r="F457" s="153"/>
      <c r="G457" s="78" t="s">
        <v>571</v>
      </c>
      <c r="H457" s="7">
        <v>41024</v>
      </c>
      <c r="I457" s="153">
        <f t="shared" si="80"/>
        <v>2012</v>
      </c>
      <c r="J457" s="153">
        <f t="shared" si="81"/>
        <v>4</v>
      </c>
      <c r="K457" s="195">
        <f t="shared" si="82"/>
        <v>115</v>
      </c>
      <c r="L457" s="153" t="str">
        <f>VLOOKUP(J457,Months!$A$1:$C$12,3)</f>
        <v>Spring</v>
      </c>
      <c r="M457" s="153" t="str">
        <f t="shared" si="83"/>
        <v>Spring 2012</v>
      </c>
      <c r="N457" s="153">
        <f>VLOOKUP(J457,Months!$A$1:$D$12,4)</f>
        <v>0.25</v>
      </c>
      <c r="O457" s="153">
        <f t="shared" si="84"/>
        <v>2012.25</v>
      </c>
      <c r="P457" s="153">
        <f t="shared" si="87"/>
        <v>0</v>
      </c>
      <c r="Q457" s="95">
        <f t="shared" si="88"/>
        <v>55</v>
      </c>
      <c r="R457" s="183"/>
      <c r="S457" s="95"/>
      <c r="T457" s="96">
        <v>12</v>
      </c>
      <c r="U457" s="100" t="s">
        <v>96</v>
      </c>
      <c r="V457" s="188"/>
      <c r="W457" s="95"/>
      <c r="X457" s="2"/>
      <c r="Y457" s="121">
        <f t="shared" si="85"/>
        <v>100</v>
      </c>
      <c r="Z457" s="121">
        <f t="shared" si="86"/>
        <v>100</v>
      </c>
      <c r="AA457" s="2"/>
      <c r="AB457" s="2"/>
      <c r="AC457" s="2"/>
      <c r="AD457" s="89"/>
      <c r="AF457" s="4"/>
      <c r="AH457" s="4"/>
      <c r="AJ457" s="121"/>
      <c r="AK457" s="121"/>
    </row>
    <row r="458" spans="1:37" x14ac:dyDescent="0.2">
      <c r="B458" s="183" t="s">
        <v>93</v>
      </c>
      <c r="C458" s="78" t="s">
        <v>262</v>
      </c>
      <c r="D458" s="78" t="s">
        <v>143</v>
      </c>
      <c r="E458" s="78" t="s">
        <v>262</v>
      </c>
      <c r="F458" s="153"/>
      <c r="G458" s="78" t="s">
        <v>572</v>
      </c>
      <c r="H458" s="7">
        <v>41047</v>
      </c>
      <c r="I458" s="153">
        <f t="shared" si="80"/>
        <v>2012</v>
      </c>
      <c r="J458" s="153">
        <f t="shared" si="81"/>
        <v>5</v>
      </c>
      <c r="K458" s="195">
        <f t="shared" si="82"/>
        <v>138</v>
      </c>
      <c r="L458" s="153" t="str">
        <f>VLOOKUP(J458,Months!$A$1:$C$12,3)</f>
        <v>Spring</v>
      </c>
      <c r="M458" s="153" t="str">
        <f t="shared" si="83"/>
        <v>Spring 2012</v>
      </c>
      <c r="N458" s="153">
        <f>VLOOKUP(J458,Months!$A$1:$D$12,4)</f>
        <v>0.25</v>
      </c>
      <c r="O458" s="153">
        <f t="shared" si="84"/>
        <v>2012.25</v>
      </c>
      <c r="P458" s="153">
        <f t="shared" si="87"/>
        <v>0</v>
      </c>
      <c r="Q458" s="95">
        <f t="shared" si="88"/>
        <v>55</v>
      </c>
      <c r="R458" s="183"/>
      <c r="S458" s="95"/>
      <c r="T458" s="96">
        <v>5</v>
      </c>
      <c r="U458" s="100" t="s">
        <v>97</v>
      </c>
      <c r="V458" s="188"/>
      <c r="W458" s="95"/>
      <c r="X458" s="2"/>
      <c r="Y458" s="121">
        <f t="shared" si="85"/>
        <v>41.666666666666664</v>
      </c>
      <c r="Z458" s="121">
        <f t="shared" si="86"/>
        <v>41.666666666666664</v>
      </c>
      <c r="AA458" s="2"/>
      <c r="AB458" s="2"/>
      <c r="AC458" s="2"/>
      <c r="AD458" s="89"/>
      <c r="AF458" s="4"/>
      <c r="AH458" s="4"/>
      <c r="AJ458" s="121"/>
      <c r="AK458" s="121"/>
    </row>
    <row r="459" spans="1:37" x14ac:dyDescent="0.2">
      <c r="B459" s="183" t="s">
        <v>74</v>
      </c>
      <c r="C459" s="78" t="s">
        <v>573</v>
      </c>
      <c r="D459" s="78" t="s">
        <v>143</v>
      </c>
      <c r="E459" s="78" t="s">
        <v>573</v>
      </c>
      <c r="F459" s="153"/>
      <c r="G459" s="78" t="s">
        <v>574</v>
      </c>
      <c r="H459" s="7">
        <v>41049</v>
      </c>
      <c r="I459" s="153">
        <f t="shared" si="80"/>
        <v>2012</v>
      </c>
      <c r="J459" s="153">
        <f t="shared" si="81"/>
        <v>5</v>
      </c>
      <c r="K459" s="195">
        <f t="shared" si="82"/>
        <v>140</v>
      </c>
      <c r="L459" s="153" t="str">
        <f>VLOOKUP(J459,Months!$A$1:$C$12,3)</f>
        <v>Spring</v>
      </c>
      <c r="M459" s="153" t="str">
        <f t="shared" si="83"/>
        <v>Spring 2012</v>
      </c>
      <c r="N459" s="153">
        <f>VLOOKUP(J459,Months!$A$1:$D$12,4)</f>
        <v>0.25</v>
      </c>
      <c r="O459" s="153">
        <f t="shared" si="84"/>
        <v>2012.25</v>
      </c>
      <c r="P459" s="153">
        <f t="shared" si="87"/>
        <v>0</v>
      </c>
      <c r="Q459" s="95">
        <f t="shared" si="88"/>
        <v>55</v>
      </c>
      <c r="R459" s="183"/>
      <c r="S459" s="95"/>
      <c r="T459" s="96">
        <v>11</v>
      </c>
      <c r="U459" s="100" t="s">
        <v>96</v>
      </c>
      <c r="V459" s="188"/>
      <c r="W459" s="95"/>
      <c r="X459" s="2"/>
      <c r="Y459" s="121">
        <f t="shared" si="85"/>
        <v>91.666666666666671</v>
      </c>
      <c r="Z459" s="121">
        <f t="shared" si="86"/>
        <v>91.666666666666671</v>
      </c>
      <c r="AA459" s="2"/>
      <c r="AB459" s="2"/>
      <c r="AC459" s="2"/>
      <c r="AD459" s="89"/>
      <c r="AF459" s="4"/>
      <c r="AH459" s="4"/>
      <c r="AJ459" s="121"/>
      <c r="AK459" s="121"/>
    </row>
    <row r="460" spans="1:37" x14ac:dyDescent="0.2">
      <c r="B460" s="183" t="s">
        <v>61</v>
      </c>
      <c r="C460" s="78" t="s">
        <v>186</v>
      </c>
      <c r="D460" s="78" t="s">
        <v>143</v>
      </c>
      <c r="E460" s="78" t="s">
        <v>186</v>
      </c>
      <c r="F460" s="153"/>
      <c r="G460" s="78" t="s">
        <v>575</v>
      </c>
      <c r="H460" s="7">
        <v>41063</v>
      </c>
      <c r="I460" s="153">
        <f t="shared" si="80"/>
        <v>2012</v>
      </c>
      <c r="J460" s="153">
        <f t="shared" si="81"/>
        <v>6</v>
      </c>
      <c r="K460" s="195">
        <f t="shared" si="82"/>
        <v>154</v>
      </c>
      <c r="L460" s="153" t="str">
        <f>VLOOKUP(J460,Months!$A$1:$C$12,3)</f>
        <v>Summer</v>
      </c>
      <c r="M460" s="153" t="str">
        <f t="shared" si="83"/>
        <v>Summer 2012</v>
      </c>
      <c r="N460" s="153">
        <f>VLOOKUP(J460,Months!$A$1:$D$12,4)</f>
        <v>0.5</v>
      </c>
      <c r="O460" s="153">
        <f t="shared" si="84"/>
        <v>2012.5</v>
      </c>
      <c r="P460" s="153">
        <f t="shared" si="87"/>
        <v>1</v>
      </c>
      <c r="Q460" s="95">
        <f t="shared" si="88"/>
        <v>56</v>
      </c>
      <c r="R460" s="183"/>
      <c r="S460" s="95"/>
      <c r="T460" s="96">
        <v>8</v>
      </c>
      <c r="U460" s="100" t="s">
        <v>576</v>
      </c>
      <c r="V460" s="188"/>
      <c r="W460" s="95"/>
      <c r="X460" s="2"/>
      <c r="Y460" s="121">
        <f t="shared" si="85"/>
        <v>66.666666666666671</v>
      </c>
      <c r="Z460" s="121">
        <f t="shared" si="86"/>
        <v>66.666666666666671</v>
      </c>
      <c r="AA460" s="2"/>
      <c r="AB460" s="2"/>
      <c r="AC460" s="2"/>
      <c r="AD460" s="89"/>
      <c r="AF460" s="4"/>
      <c r="AH460" s="4"/>
      <c r="AJ460" s="121"/>
      <c r="AK460" s="121"/>
    </row>
    <row r="461" spans="1:37" x14ac:dyDescent="0.2">
      <c r="B461" s="183" t="s">
        <v>61</v>
      </c>
      <c r="C461" s="78" t="s">
        <v>186</v>
      </c>
      <c r="D461" s="78" t="s">
        <v>143</v>
      </c>
      <c r="E461" s="78" t="s">
        <v>186</v>
      </c>
      <c r="F461" s="153"/>
      <c r="G461" s="78" t="s">
        <v>575</v>
      </c>
      <c r="H461" s="7">
        <v>41063</v>
      </c>
      <c r="I461" s="153">
        <f t="shared" si="80"/>
        <v>2012</v>
      </c>
      <c r="J461" s="153">
        <f t="shared" si="81"/>
        <v>6</v>
      </c>
      <c r="K461" s="195">
        <f t="shared" si="82"/>
        <v>154</v>
      </c>
      <c r="L461" s="153" t="str">
        <f>VLOOKUP(J461,Months!$A$1:$C$12,3)</f>
        <v>Summer</v>
      </c>
      <c r="M461" s="153" t="str">
        <f t="shared" si="83"/>
        <v>Summer 2012</v>
      </c>
      <c r="N461" s="153">
        <f>VLOOKUP(J461,Months!$A$1:$D$12,4)</f>
        <v>0.5</v>
      </c>
      <c r="O461" s="153">
        <f t="shared" si="84"/>
        <v>2012.5</v>
      </c>
      <c r="P461" s="153">
        <f t="shared" si="87"/>
        <v>0</v>
      </c>
      <c r="Q461" s="95">
        <f t="shared" si="88"/>
        <v>56</v>
      </c>
      <c r="R461" s="183"/>
      <c r="S461" s="95"/>
      <c r="T461" s="96">
        <v>8</v>
      </c>
      <c r="U461" s="100" t="s">
        <v>576</v>
      </c>
      <c r="V461" s="188"/>
      <c r="W461" s="95"/>
      <c r="X461" s="2"/>
      <c r="Y461" s="121">
        <f t="shared" si="85"/>
        <v>66.666666666666671</v>
      </c>
      <c r="Z461" s="121">
        <f t="shared" si="86"/>
        <v>66.666666666666671</v>
      </c>
      <c r="AA461" s="2"/>
      <c r="AB461" s="2"/>
      <c r="AC461" s="2"/>
      <c r="AD461" s="89"/>
      <c r="AF461" s="4"/>
      <c r="AH461" s="4"/>
      <c r="AJ461" s="121"/>
      <c r="AK461" s="121"/>
    </row>
    <row r="462" spans="1:37" x14ac:dyDescent="0.2">
      <c r="B462" s="183" t="s">
        <v>61</v>
      </c>
      <c r="C462" s="78" t="s">
        <v>186</v>
      </c>
      <c r="D462" s="78" t="s">
        <v>143</v>
      </c>
      <c r="E462" s="78" t="s">
        <v>186</v>
      </c>
      <c r="F462" s="153"/>
      <c r="G462" s="78" t="s">
        <v>575</v>
      </c>
      <c r="H462" s="7">
        <v>41063</v>
      </c>
      <c r="I462" s="153">
        <f t="shared" si="80"/>
        <v>2012</v>
      </c>
      <c r="J462" s="153">
        <f t="shared" si="81"/>
        <v>6</v>
      </c>
      <c r="K462" s="195">
        <f t="shared" si="82"/>
        <v>154</v>
      </c>
      <c r="L462" s="153" t="str">
        <f>VLOOKUP(J462,Months!$A$1:$C$12,3)</f>
        <v>Summer</v>
      </c>
      <c r="M462" s="153" t="str">
        <f t="shared" si="83"/>
        <v>Summer 2012</v>
      </c>
      <c r="N462" s="153">
        <f>VLOOKUP(J462,Months!$A$1:$D$12,4)</f>
        <v>0.5</v>
      </c>
      <c r="O462" s="153">
        <f t="shared" si="84"/>
        <v>2012.5</v>
      </c>
      <c r="P462" s="153">
        <f t="shared" si="87"/>
        <v>0</v>
      </c>
      <c r="Q462" s="95">
        <f t="shared" si="88"/>
        <v>56</v>
      </c>
      <c r="R462" s="183"/>
      <c r="S462" s="95"/>
      <c r="T462" s="96">
        <v>8</v>
      </c>
      <c r="U462" s="100" t="s">
        <v>576</v>
      </c>
      <c r="V462" s="188"/>
      <c r="W462" s="95"/>
      <c r="X462" s="2"/>
      <c r="Y462" s="121">
        <f t="shared" si="85"/>
        <v>66.666666666666671</v>
      </c>
      <c r="Z462" s="121">
        <f t="shared" si="86"/>
        <v>66.666666666666671</v>
      </c>
      <c r="AA462" s="2"/>
      <c r="AB462" s="2"/>
      <c r="AC462" s="2"/>
      <c r="AD462" s="89"/>
      <c r="AF462" s="4"/>
      <c r="AH462" s="4"/>
      <c r="AJ462" s="121"/>
      <c r="AK462" s="121"/>
    </row>
    <row r="463" spans="1:37" x14ac:dyDescent="0.2">
      <c r="B463" s="183" t="s">
        <v>67</v>
      </c>
      <c r="C463" s="78" t="s">
        <v>223</v>
      </c>
      <c r="D463" s="78" t="s">
        <v>143</v>
      </c>
      <c r="E463" s="78" t="s">
        <v>223</v>
      </c>
      <c r="F463" s="153"/>
      <c r="G463" s="78" t="s">
        <v>571</v>
      </c>
      <c r="H463" s="7">
        <v>41114</v>
      </c>
      <c r="I463" s="153">
        <f t="shared" si="80"/>
        <v>2012</v>
      </c>
      <c r="J463" s="153">
        <f t="shared" si="81"/>
        <v>7</v>
      </c>
      <c r="K463" s="195">
        <f t="shared" si="82"/>
        <v>205</v>
      </c>
      <c r="L463" s="153" t="str">
        <f>VLOOKUP(J463,Months!$A$1:$C$12,3)</f>
        <v>Summer</v>
      </c>
      <c r="M463" s="153" t="str">
        <f t="shared" si="83"/>
        <v>Summer 2012</v>
      </c>
      <c r="N463" s="153">
        <f>VLOOKUP(J463,Months!$A$1:$D$12,4)</f>
        <v>0.5</v>
      </c>
      <c r="O463" s="153">
        <f t="shared" si="84"/>
        <v>2012.5</v>
      </c>
      <c r="P463" s="153">
        <f t="shared" si="87"/>
        <v>0</v>
      </c>
      <c r="Q463" s="95">
        <f t="shared" si="88"/>
        <v>56</v>
      </c>
      <c r="R463" s="183"/>
      <c r="S463" s="95"/>
      <c r="T463" s="96">
        <v>11</v>
      </c>
      <c r="U463" s="100" t="s">
        <v>96</v>
      </c>
      <c r="V463" s="188"/>
      <c r="W463" s="95"/>
      <c r="X463" s="2"/>
      <c r="Y463" s="121">
        <f t="shared" si="85"/>
        <v>91.666666666666671</v>
      </c>
      <c r="Z463" s="121">
        <f t="shared" si="86"/>
        <v>91.666666666666671</v>
      </c>
      <c r="AA463" s="2"/>
      <c r="AB463" s="2"/>
      <c r="AC463" s="2"/>
      <c r="AD463" s="89"/>
      <c r="AF463" s="4"/>
      <c r="AH463" s="4"/>
      <c r="AJ463" s="121"/>
      <c r="AK463" s="121"/>
    </row>
    <row r="464" spans="1:37" x14ac:dyDescent="0.2">
      <c r="B464" s="183" t="s">
        <v>331</v>
      </c>
      <c r="C464" s="78" t="s">
        <v>332</v>
      </c>
      <c r="D464" s="78" t="s">
        <v>143</v>
      </c>
      <c r="E464" s="78" t="s">
        <v>332</v>
      </c>
      <c r="F464" s="153"/>
      <c r="G464" s="78" t="s">
        <v>570</v>
      </c>
      <c r="H464" s="7">
        <v>41126</v>
      </c>
      <c r="I464" s="153">
        <f t="shared" si="80"/>
        <v>2012</v>
      </c>
      <c r="J464" s="153">
        <f t="shared" si="81"/>
        <v>8</v>
      </c>
      <c r="K464" s="195">
        <f t="shared" si="82"/>
        <v>217</v>
      </c>
      <c r="L464" s="153" t="str">
        <f>VLOOKUP(J464,Months!$A$1:$C$12,3)</f>
        <v>Summer</v>
      </c>
      <c r="M464" s="153" t="str">
        <f t="shared" si="83"/>
        <v>Summer 2012</v>
      </c>
      <c r="N464" s="153">
        <f>VLOOKUP(J464,Months!$A$1:$D$12,4)</f>
        <v>0.5</v>
      </c>
      <c r="O464" s="153">
        <f t="shared" si="84"/>
        <v>2012.5</v>
      </c>
      <c r="P464" s="153">
        <f t="shared" si="87"/>
        <v>0</v>
      </c>
      <c r="Q464" s="95">
        <f t="shared" si="88"/>
        <v>56</v>
      </c>
      <c r="R464" s="183"/>
      <c r="S464" s="95"/>
      <c r="T464" s="96">
        <v>9</v>
      </c>
      <c r="U464" s="100" t="s">
        <v>96</v>
      </c>
      <c r="V464" s="188"/>
      <c r="W464" s="95"/>
      <c r="X464" s="2"/>
      <c r="Y464" s="121">
        <f t="shared" si="85"/>
        <v>75</v>
      </c>
      <c r="Z464" s="121">
        <f t="shared" si="86"/>
        <v>75</v>
      </c>
      <c r="AA464" s="2"/>
      <c r="AB464" s="2"/>
      <c r="AC464" s="2"/>
      <c r="AD464" s="89"/>
      <c r="AF464" s="4"/>
      <c r="AH464" s="4"/>
      <c r="AJ464" s="121"/>
      <c r="AK464" s="121"/>
    </row>
    <row r="465" spans="2:37" x14ac:dyDescent="0.2">
      <c r="B465" s="183" t="s">
        <v>57</v>
      </c>
      <c r="C465" s="78" t="s">
        <v>204</v>
      </c>
      <c r="D465" s="78" t="s">
        <v>143</v>
      </c>
      <c r="E465" s="78" t="s">
        <v>204</v>
      </c>
      <c r="F465" s="153"/>
      <c r="G465" s="78" t="s">
        <v>577</v>
      </c>
      <c r="H465" s="7">
        <v>41174</v>
      </c>
      <c r="I465" s="153">
        <f t="shared" si="80"/>
        <v>2012</v>
      </c>
      <c r="J465" s="153">
        <f t="shared" si="81"/>
        <v>9</v>
      </c>
      <c r="K465" s="195">
        <f t="shared" si="82"/>
        <v>265</v>
      </c>
      <c r="L465" s="153" t="str">
        <f>VLOOKUP(J465,Months!$A$1:$C$12,3)</f>
        <v>Fall</v>
      </c>
      <c r="M465" s="153" t="str">
        <f t="shared" si="83"/>
        <v>Fall 2012</v>
      </c>
      <c r="N465" s="153">
        <f>VLOOKUP(J465,Months!$A$1:$D$12,4)</f>
        <v>0.75</v>
      </c>
      <c r="O465" s="153">
        <f t="shared" si="84"/>
        <v>2012.75</v>
      </c>
      <c r="P465" s="153">
        <f t="shared" si="87"/>
        <v>1</v>
      </c>
      <c r="Q465" s="95">
        <f t="shared" si="88"/>
        <v>57</v>
      </c>
      <c r="R465" s="183"/>
      <c r="S465" s="95"/>
      <c r="T465" s="96">
        <v>5</v>
      </c>
      <c r="U465" s="100" t="s">
        <v>97</v>
      </c>
      <c r="V465" s="188"/>
      <c r="W465" s="95"/>
      <c r="X465" s="2"/>
      <c r="Y465" s="121">
        <f t="shared" si="85"/>
        <v>41.666666666666664</v>
      </c>
      <c r="Z465" s="121">
        <f t="shared" si="86"/>
        <v>41.666666666666664</v>
      </c>
      <c r="AA465" s="2"/>
      <c r="AB465" s="2"/>
      <c r="AC465" s="2"/>
      <c r="AD465" s="89"/>
      <c r="AF465" s="4"/>
      <c r="AH465" s="4"/>
      <c r="AJ465" s="121"/>
      <c r="AK465" s="121"/>
    </row>
    <row r="466" spans="2:37" x14ac:dyDescent="0.2">
      <c r="B466" s="183" t="s">
        <v>578</v>
      </c>
      <c r="C466" s="78" t="s">
        <v>309</v>
      </c>
      <c r="D466" s="78" t="s">
        <v>143</v>
      </c>
      <c r="E466" s="78" t="s">
        <v>309</v>
      </c>
      <c r="F466" s="153"/>
      <c r="G466" s="78" t="s">
        <v>579</v>
      </c>
      <c r="H466" s="7">
        <v>41175</v>
      </c>
      <c r="I466" s="153">
        <f t="shared" si="80"/>
        <v>2012</v>
      </c>
      <c r="J466" s="153">
        <f t="shared" si="81"/>
        <v>9</v>
      </c>
      <c r="K466" s="195">
        <f t="shared" si="82"/>
        <v>266</v>
      </c>
      <c r="L466" s="153" t="str">
        <f>VLOOKUP(J466,Months!$A$1:$C$12,3)</f>
        <v>Fall</v>
      </c>
      <c r="M466" s="153" t="str">
        <f t="shared" si="83"/>
        <v>Fall 2012</v>
      </c>
      <c r="N466" s="153">
        <f>VLOOKUP(J466,Months!$A$1:$D$12,4)</f>
        <v>0.75</v>
      </c>
      <c r="O466" s="153">
        <f t="shared" si="84"/>
        <v>2012.75</v>
      </c>
      <c r="P466" s="153">
        <f t="shared" si="87"/>
        <v>0</v>
      </c>
      <c r="Q466" s="95">
        <f t="shared" si="88"/>
        <v>57</v>
      </c>
      <c r="R466" s="183"/>
      <c r="S466" s="95"/>
      <c r="T466" s="96">
        <v>11</v>
      </c>
      <c r="U466" s="100" t="s">
        <v>96</v>
      </c>
      <c r="V466" s="188"/>
      <c r="W466" s="95"/>
      <c r="X466" s="2"/>
      <c r="Y466" s="121">
        <f t="shared" si="85"/>
        <v>91.666666666666671</v>
      </c>
      <c r="Z466" s="121">
        <f t="shared" si="86"/>
        <v>91.666666666666671</v>
      </c>
      <c r="AA466" s="2"/>
      <c r="AB466" s="2"/>
      <c r="AC466" s="2"/>
      <c r="AD466" s="89"/>
      <c r="AF466" s="4"/>
      <c r="AH466" s="4"/>
      <c r="AJ466" s="121"/>
      <c r="AK466" s="121"/>
    </row>
    <row r="467" spans="2:37" x14ac:dyDescent="0.2">
      <c r="B467" s="183" t="s">
        <v>524</v>
      </c>
      <c r="C467" s="78" t="s">
        <v>190</v>
      </c>
      <c r="D467" s="78" t="s">
        <v>143</v>
      </c>
      <c r="E467" s="78" t="s">
        <v>190</v>
      </c>
      <c r="F467" s="153"/>
      <c r="G467" s="78" t="s">
        <v>525</v>
      </c>
      <c r="H467" s="7">
        <v>41178</v>
      </c>
      <c r="I467" s="153">
        <f t="shared" si="80"/>
        <v>2012</v>
      </c>
      <c r="J467" s="153">
        <f t="shared" si="81"/>
        <v>9</v>
      </c>
      <c r="K467" s="195">
        <f t="shared" si="82"/>
        <v>269</v>
      </c>
      <c r="L467" s="153" t="str">
        <f>VLOOKUP(J467,Months!$A$1:$C$12,3)</f>
        <v>Fall</v>
      </c>
      <c r="M467" s="153" t="str">
        <f t="shared" si="83"/>
        <v>Fall 2012</v>
      </c>
      <c r="N467" s="153">
        <f>VLOOKUP(J467,Months!$A$1:$D$12,4)</f>
        <v>0.75</v>
      </c>
      <c r="O467" s="153">
        <f t="shared" si="84"/>
        <v>2012.75</v>
      </c>
      <c r="P467" s="153">
        <f t="shared" si="87"/>
        <v>0</v>
      </c>
      <c r="Q467" s="95">
        <f t="shared" si="88"/>
        <v>57</v>
      </c>
      <c r="R467" s="183"/>
      <c r="S467" s="95"/>
      <c r="T467" s="96">
        <v>9</v>
      </c>
      <c r="U467" s="100" t="s">
        <v>96</v>
      </c>
      <c r="V467" s="188"/>
      <c r="W467" s="95"/>
      <c r="X467" s="2"/>
      <c r="Y467" s="121">
        <f t="shared" si="85"/>
        <v>75</v>
      </c>
      <c r="Z467" s="121">
        <f t="shared" si="86"/>
        <v>75</v>
      </c>
      <c r="AA467" s="2"/>
      <c r="AB467" s="2"/>
      <c r="AC467" s="2"/>
      <c r="AD467" s="89"/>
      <c r="AF467" s="4"/>
      <c r="AH467" s="4"/>
      <c r="AJ467" s="121"/>
      <c r="AK467" s="121"/>
    </row>
    <row r="468" spans="2:37" x14ac:dyDescent="0.2">
      <c r="B468" s="184" t="s">
        <v>67</v>
      </c>
      <c r="C468" s="197" t="s">
        <v>223</v>
      </c>
      <c r="D468" s="197" t="s">
        <v>143</v>
      </c>
      <c r="E468" s="197" t="s">
        <v>223</v>
      </c>
      <c r="F468" s="157"/>
      <c r="G468" s="197" t="s">
        <v>571</v>
      </c>
      <c r="H468" s="158">
        <v>41190</v>
      </c>
      <c r="I468" s="157">
        <f t="shared" si="80"/>
        <v>2012</v>
      </c>
      <c r="J468" s="157">
        <f t="shared" si="81"/>
        <v>10</v>
      </c>
      <c r="K468" s="198">
        <f t="shared" si="82"/>
        <v>281</v>
      </c>
      <c r="L468" s="157" t="str">
        <f>VLOOKUP(J468,Months!$A$1:$C$12,3)</f>
        <v>Fall</v>
      </c>
      <c r="M468" s="157" t="str">
        <f t="shared" si="83"/>
        <v>Fall 2012</v>
      </c>
      <c r="N468" s="157">
        <f>VLOOKUP(J468,Months!$A$1:$D$12,4)</f>
        <v>0.75</v>
      </c>
      <c r="O468" s="157">
        <f t="shared" si="84"/>
        <v>2012.75</v>
      </c>
      <c r="P468" s="157">
        <f t="shared" si="87"/>
        <v>0</v>
      </c>
      <c r="Q468" s="98">
        <f t="shared" si="88"/>
        <v>57</v>
      </c>
      <c r="R468" s="184"/>
      <c r="S468" s="98"/>
      <c r="T468" s="101">
        <v>11</v>
      </c>
      <c r="U468" s="186" t="s">
        <v>96</v>
      </c>
      <c r="V468" s="189"/>
      <c r="W468" s="98"/>
      <c r="X468" s="2"/>
      <c r="Y468" s="121">
        <f t="shared" si="85"/>
        <v>91.666666666666671</v>
      </c>
      <c r="Z468" s="121">
        <f t="shared" si="86"/>
        <v>91.666666666666671</v>
      </c>
      <c r="AA468" s="2"/>
      <c r="AB468" s="2"/>
      <c r="AC468" s="2"/>
      <c r="AD468" s="89"/>
      <c r="AF468" s="4"/>
      <c r="AH468" s="4"/>
      <c r="AJ468" s="121"/>
      <c r="AK468" s="121"/>
    </row>
    <row r="469" spans="2:37" x14ac:dyDescent="0.2">
      <c r="B469" s="182" t="s">
        <v>93</v>
      </c>
      <c r="C469" s="191" t="s">
        <v>262</v>
      </c>
      <c r="D469" s="191" t="s">
        <v>143</v>
      </c>
      <c r="E469" s="191" t="s">
        <v>262</v>
      </c>
      <c r="F469" s="191"/>
      <c r="G469" s="191" t="s">
        <v>572</v>
      </c>
      <c r="H469" s="192">
        <v>41363</v>
      </c>
      <c r="I469" s="156">
        <f t="shared" ref="I469" si="89">YEAR(H469)</f>
        <v>2013</v>
      </c>
      <c r="J469" s="156">
        <f t="shared" ref="J469" si="90">MONTH(H469)</f>
        <v>3</v>
      </c>
      <c r="K469" s="193">
        <f t="shared" ref="K469" si="91">H469-DATE(I469,1,1)</f>
        <v>88</v>
      </c>
      <c r="L469" s="156" t="str">
        <f>VLOOKUP(J469,Months!$A$1:$C$12,3)</f>
        <v>Spring</v>
      </c>
      <c r="M469" s="156" t="str">
        <f t="shared" ref="M469" si="92">CONCATENATE(L469," ",I469)</f>
        <v>Spring 2013</v>
      </c>
      <c r="N469" s="156">
        <f>VLOOKUP(J469,Months!$A$1:$D$12,4)</f>
        <v>0.25</v>
      </c>
      <c r="O469" s="156">
        <f t="shared" ref="O469" si="93">I469+N469</f>
        <v>2013.25</v>
      </c>
      <c r="P469" s="156">
        <f t="shared" ref="P469:P484" si="94">IF(M469=M468,0,1)</f>
        <v>1</v>
      </c>
      <c r="Q469" s="151">
        <f t="shared" ref="Q469:Q475" si="95">P469+Q468</f>
        <v>58</v>
      </c>
      <c r="R469" s="182"/>
      <c r="S469" s="151"/>
      <c r="T469" s="191">
        <v>3</v>
      </c>
      <c r="U469" s="192" t="s">
        <v>97</v>
      </c>
      <c r="V469" s="191"/>
      <c r="W469" s="151"/>
      <c r="X469" s="4"/>
      <c r="Y469" s="121">
        <f t="shared" ref="Y469:Y484" si="96">T469*100/12</f>
        <v>25</v>
      </c>
      <c r="Z469" s="121">
        <f t="shared" ref="Z469:Z484" si="97">AVERAGE(V469,X469,Y469)</f>
        <v>25</v>
      </c>
      <c r="AA469" s="121"/>
    </row>
    <row r="470" spans="2:37" x14ac:dyDescent="0.2">
      <c r="B470" s="183" t="s">
        <v>67</v>
      </c>
      <c r="C470" s="78" t="s">
        <v>223</v>
      </c>
      <c r="D470" s="78" t="s">
        <v>143</v>
      </c>
      <c r="E470" s="78" t="s">
        <v>223</v>
      </c>
      <c r="F470" s="78"/>
      <c r="G470" s="78" t="s">
        <v>571</v>
      </c>
      <c r="H470" s="7">
        <v>41368</v>
      </c>
      <c r="I470" s="153">
        <f t="shared" ref="I470:I475" si="98">YEAR(H470)</f>
        <v>2013</v>
      </c>
      <c r="J470" s="153">
        <f t="shared" ref="J470:J475" si="99">MONTH(H470)</f>
        <v>4</v>
      </c>
      <c r="K470" s="195">
        <f t="shared" ref="K470:K475" si="100">H470-DATE(I470,1,1)</f>
        <v>93</v>
      </c>
      <c r="L470" s="153" t="str">
        <f>VLOOKUP(J470,Months!$A$1:$C$12,3)</f>
        <v>Spring</v>
      </c>
      <c r="M470" s="153" t="str">
        <f t="shared" ref="M470:M475" si="101">CONCATENATE(L470," ",I470)</f>
        <v>Spring 2013</v>
      </c>
      <c r="N470" s="153">
        <f>VLOOKUP(J470,Months!$A$1:$D$12,4)</f>
        <v>0.25</v>
      </c>
      <c r="O470" s="153">
        <f t="shared" ref="O470:O475" si="102">I470+N470</f>
        <v>2013.25</v>
      </c>
      <c r="P470" s="153">
        <f t="shared" si="94"/>
        <v>0</v>
      </c>
      <c r="Q470" s="95">
        <f t="shared" si="95"/>
        <v>58</v>
      </c>
      <c r="R470" s="183"/>
      <c r="S470" s="95"/>
      <c r="T470" s="78">
        <v>12</v>
      </c>
      <c r="U470" s="7" t="s">
        <v>96</v>
      </c>
      <c r="V470" s="78"/>
      <c r="W470" s="95"/>
      <c r="X470" s="4"/>
      <c r="Y470" s="121">
        <f t="shared" si="96"/>
        <v>100</v>
      </c>
      <c r="Z470" s="121">
        <f t="shared" si="97"/>
        <v>100</v>
      </c>
      <c r="AA470" s="121"/>
    </row>
    <row r="471" spans="2:37" x14ac:dyDescent="0.2">
      <c r="B471" s="183" t="s">
        <v>69</v>
      </c>
      <c r="C471" s="78" t="s">
        <v>243</v>
      </c>
      <c r="D471" s="78" t="s">
        <v>143</v>
      </c>
      <c r="E471" s="78" t="s">
        <v>243</v>
      </c>
      <c r="F471" s="78"/>
      <c r="G471" s="78" t="s">
        <v>599</v>
      </c>
      <c r="H471" s="7">
        <v>41392</v>
      </c>
      <c r="I471" s="153">
        <f t="shared" si="98"/>
        <v>2013</v>
      </c>
      <c r="J471" s="153">
        <f t="shared" si="99"/>
        <v>4</v>
      </c>
      <c r="K471" s="195">
        <f t="shared" si="100"/>
        <v>117</v>
      </c>
      <c r="L471" s="153" t="str">
        <f>VLOOKUP(J471,Months!$A$1:$C$12,3)</f>
        <v>Spring</v>
      </c>
      <c r="M471" s="153" t="str">
        <f t="shared" si="101"/>
        <v>Spring 2013</v>
      </c>
      <c r="N471" s="153">
        <f>VLOOKUP(J471,Months!$A$1:$D$12,4)</f>
        <v>0.25</v>
      </c>
      <c r="O471" s="153">
        <f t="shared" si="102"/>
        <v>2013.25</v>
      </c>
      <c r="P471" s="153">
        <f t="shared" si="94"/>
        <v>0</v>
      </c>
      <c r="Q471" s="95">
        <f t="shared" si="95"/>
        <v>58</v>
      </c>
      <c r="R471" s="183"/>
      <c r="S471" s="95"/>
      <c r="T471" s="78">
        <v>6</v>
      </c>
      <c r="U471" s="7" t="s">
        <v>97</v>
      </c>
      <c r="V471" s="78"/>
      <c r="W471" s="95"/>
      <c r="X471" s="4"/>
      <c r="Y471" s="121">
        <f t="shared" si="96"/>
        <v>50</v>
      </c>
      <c r="Z471" s="121">
        <f t="shared" si="97"/>
        <v>50</v>
      </c>
      <c r="AA471" s="121"/>
    </row>
    <row r="472" spans="2:37" x14ac:dyDescent="0.2">
      <c r="B472" s="183" t="s">
        <v>121</v>
      </c>
      <c r="C472" s="78" t="s">
        <v>200</v>
      </c>
      <c r="D472" s="78" t="s">
        <v>143</v>
      </c>
      <c r="E472" s="78" t="s">
        <v>200</v>
      </c>
      <c r="F472" s="78"/>
      <c r="G472" s="78" t="s">
        <v>600</v>
      </c>
      <c r="H472" s="7">
        <v>41405</v>
      </c>
      <c r="I472" s="153">
        <f t="shared" si="98"/>
        <v>2013</v>
      </c>
      <c r="J472" s="153">
        <f t="shared" si="99"/>
        <v>5</v>
      </c>
      <c r="K472" s="195">
        <f t="shared" si="100"/>
        <v>130</v>
      </c>
      <c r="L472" s="153" t="str">
        <f>VLOOKUP(J472,Months!$A$1:$C$12,3)</f>
        <v>Spring</v>
      </c>
      <c r="M472" s="153" t="str">
        <f t="shared" si="101"/>
        <v>Spring 2013</v>
      </c>
      <c r="N472" s="153">
        <f>VLOOKUP(J472,Months!$A$1:$D$12,4)</f>
        <v>0.25</v>
      </c>
      <c r="O472" s="153">
        <f t="shared" si="102"/>
        <v>2013.25</v>
      </c>
      <c r="P472" s="153">
        <f t="shared" si="94"/>
        <v>0</v>
      </c>
      <c r="Q472" s="95">
        <f t="shared" si="95"/>
        <v>58</v>
      </c>
      <c r="R472" s="183"/>
      <c r="S472" s="95"/>
      <c r="T472" s="78">
        <v>12</v>
      </c>
      <c r="U472" s="7" t="s">
        <v>96</v>
      </c>
      <c r="V472" s="78"/>
      <c r="W472" s="95"/>
      <c r="X472" s="4"/>
      <c r="Y472" s="121">
        <f t="shared" si="96"/>
        <v>100</v>
      </c>
      <c r="Z472" s="121">
        <f t="shared" si="97"/>
        <v>100</v>
      </c>
      <c r="AA472" s="121"/>
    </row>
    <row r="473" spans="2:37" x14ac:dyDescent="0.2">
      <c r="B473" s="183" t="s">
        <v>74</v>
      </c>
      <c r="C473" s="78" t="s">
        <v>573</v>
      </c>
      <c r="D473" s="78" t="s">
        <v>143</v>
      </c>
      <c r="E473" s="78" t="s">
        <v>573</v>
      </c>
      <c r="F473" s="78"/>
      <c r="G473" s="78" t="s">
        <v>574</v>
      </c>
      <c r="H473" s="7">
        <v>41413</v>
      </c>
      <c r="I473" s="153">
        <f t="shared" si="98"/>
        <v>2013</v>
      </c>
      <c r="J473" s="153">
        <f t="shared" si="99"/>
        <v>5</v>
      </c>
      <c r="K473" s="195">
        <f t="shared" si="100"/>
        <v>138</v>
      </c>
      <c r="L473" s="153" t="str">
        <f>VLOOKUP(J473,Months!$A$1:$C$12,3)</f>
        <v>Spring</v>
      </c>
      <c r="M473" s="153" t="str">
        <f t="shared" si="101"/>
        <v>Spring 2013</v>
      </c>
      <c r="N473" s="153">
        <f>VLOOKUP(J473,Months!$A$1:$D$12,4)</f>
        <v>0.25</v>
      </c>
      <c r="O473" s="153">
        <f t="shared" si="102"/>
        <v>2013.25</v>
      </c>
      <c r="P473" s="153">
        <f t="shared" si="94"/>
        <v>0</v>
      </c>
      <c r="Q473" s="95">
        <f t="shared" si="95"/>
        <v>58</v>
      </c>
      <c r="R473" s="183"/>
      <c r="S473" s="95"/>
      <c r="T473" s="78">
        <v>11</v>
      </c>
      <c r="U473" s="7" t="s">
        <v>96</v>
      </c>
      <c r="V473" s="78"/>
      <c r="W473" s="95"/>
      <c r="X473" s="4"/>
      <c r="Y473" s="121">
        <f t="shared" si="96"/>
        <v>91.666666666666671</v>
      </c>
      <c r="Z473" s="121">
        <f t="shared" si="97"/>
        <v>91.666666666666671</v>
      </c>
      <c r="AA473" s="121"/>
    </row>
    <row r="474" spans="2:37" x14ac:dyDescent="0.2">
      <c r="B474" s="183" t="s">
        <v>67</v>
      </c>
      <c r="C474" s="78" t="s">
        <v>223</v>
      </c>
      <c r="D474" s="78" t="s">
        <v>143</v>
      </c>
      <c r="E474" s="78" t="s">
        <v>223</v>
      </c>
      <c r="F474" s="78"/>
      <c r="G474" s="78" t="s">
        <v>571</v>
      </c>
      <c r="H474" s="7">
        <v>41506</v>
      </c>
      <c r="I474" s="153">
        <f t="shared" si="98"/>
        <v>2013</v>
      </c>
      <c r="J474" s="153">
        <f t="shared" si="99"/>
        <v>8</v>
      </c>
      <c r="K474" s="195">
        <f t="shared" si="100"/>
        <v>231</v>
      </c>
      <c r="L474" s="153" t="str">
        <f>VLOOKUP(J474,Months!$A$1:$C$12,3)</f>
        <v>Summer</v>
      </c>
      <c r="M474" s="153" t="str">
        <f t="shared" si="101"/>
        <v>Summer 2013</v>
      </c>
      <c r="N474" s="153">
        <f>VLOOKUP(J474,Months!$A$1:$D$12,4)</f>
        <v>0.5</v>
      </c>
      <c r="O474" s="153">
        <f t="shared" si="102"/>
        <v>2013.5</v>
      </c>
      <c r="P474" s="153">
        <f t="shared" si="94"/>
        <v>1</v>
      </c>
      <c r="Q474" s="95">
        <f t="shared" si="95"/>
        <v>59</v>
      </c>
      <c r="R474" s="183"/>
      <c r="S474" s="95"/>
      <c r="T474" s="78">
        <v>9</v>
      </c>
      <c r="U474" s="7" t="s">
        <v>96</v>
      </c>
      <c r="V474" s="78"/>
      <c r="W474" s="95"/>
      <c r="X474" s="4"/>
      <c r="Y474" s="121">
        <f t="shared" si="96"/>
        <v>75</v>
      </c>
      <c r="Z474" s="121">
        <f t="shared" si="97"/>
        <v>75</v>
      </c>
      <c r="AA474" s="121"/>
    </row>
    <row r="475" spans="2:37" x14ac:dyDescent="0.2">
      <c r="B475" s="183" t="s">
        <v>121</v>
      </c>
      <c r="C475" s="78" t="s">
        <v>200</v>
      </c>
      <c r="D475" s="78" t="s">
        <v>143</v>
      </c>
      <c r="E475" s="78" t="s">
        <v>200</v>
      </c>
      <c r="F475" s="78"/>
      <c r="G475" s="78" t="s">
        <v>600</v>
      </c>
      <c r="H475" s="7">
        <v>41525</v>
      </c>
      <c r="I475" s="153">
        <f t="shared" si="98"/>
        <v>2013</v>
      </c>
      <c r="J475" s="153">
        <f t="shared" si="99"/>
        <v>9</v>
      </c>
      <c r="K475" s="195">
        <f t="shared" si="100"/>
        <v>250</v>
      </c>
      <c r="L475" s="153" t="str">
        <f>VLOOKUP(J475,Months!$A$1:$C$12,3)</f>
        <v>Fall</v>
      </c>
      <c r="M475" s="153" t="str">
        <f t="shared" si="101"/>
        <v>Fall 2013</v>
      </c>
      <c r="N475" s="153">
        <f>VLOOKUP(J475,Months!$A$1:$D$12,4)</f>
        <v>0.75</v>
      </c>
      <c r="O475" s="153">
        <f t="shared" si="102"/>
        <v>2013.75</v>
      </c>
      <c r="P475" s="153">
        <f t="shared" si="94"/>
        <v>1</v>
      </c>
      <c r="Q475" s="95">
        <f t="shared" si="95"/>
        <v>60</v>
      </c>
      <c r="R475" s="183"/>
      <c r="S475" s="95"/>
      <c r="T475" s="78">
        <v>12</v>
      </c>
      <c r="U475" s="7" t="s">
        <v>96</v>
      </c>
      <c r="V475" s="78"/>
      <c r="W475" s="95"/>
      <c r="X475" s="4"/>
      <c r="Y475" s="121">
        <f t="shared" si="96"/>
        <v>100</v>
      </c>
      <c r="Z475" s="121">
        <f t="shared" si="97"/>
        <v>100</v>
      </c>
      <c r="AA475" s="121"/>
    </row>
    <row r="476" spans="2:37" x14ac:dyDescent="0.2">
      <c r="B476" s="204" t="s">
        <v>388</v>
      </c>
      <c r="C476" s="78">
        <v>22</v>
      </c>
      <c r="D476" s="209" t="s">
        <v>387</v>
      </c>
      <c r="E476" s="78" t="s">
        <v>398</v>
      </c>
      <c r="F476" s="153"/>
      <c r="G476" s="153" t="s">
        <v>389</v>
      </c>
      <c r="H476" s="7">
        <v>41423</v>
      </c>
      <c r="I476" s="153">
        <f t="shared" ref="I476:I484" si="103">YEAR(H476)</f>
        <v>2013</v>
      </c>
      <c r="J476" s="153">
        <f t="shared" ref="J476:J484" si="104">MONTH(H476)</f>
        <v>5</v>
      </c>
      <c r="K476" s="195">
        <f t="shared" ref="K476:K484" si="105">H476-DATE(I476,1,1)</f>
        <v>148</v>
      </c>
      <c r="L476" s="153" t="str">
        <f>VLOOKUP(J476,Months!$A$1:$C$12,3)</f>
        <v>Spring</v>
      </c>
      <c r="M476" s="153" t="str">
        <f t="shared" ref="M476:M484" si="106">CONCATENATE(L476," ",I476)</f>
        <v>Spring 2013</v>
      </c>
      <c r="N476" s="153">
        <f>VLOOKUP(J476,Months!$A$1:$D$12,4)</f>
        <v>0.25</v>
      </c>
      <c r="O476" s="153">
        <f t="shared" ref="O476:O484" si="107">I476+N476</f>
        <v>2013.25</v>
      </c>
      <c r="P476" s="153">
        <f t="shared" si="94"/>
        <v>1</v>
      </c>
      <c r="Q476" s="95">
        <v>58</v>
      </c>
      <c r="R476" s="183"/>
      <c r="S476" s="95"/>
      <c r="T476" s="78">
        <v>8</v>
      </c>
      <c r="U476" s="153" t="s">
        <v>576</v>
      </c>
      <c r="V476" s="153"/>
      <c r="W476" s="95"/>
      <c r="X476" s="1"/>
      <c r="Y476" s="121">
        <f t="shared" si="96"/>
        <v>66.666666666666671</v>
      </c>
      <c r="Z476" s="121">
        <f t="shared" si="97"/>
        <v>66.666666666666671</v>
      </c>
    </row>
    <row r="477" spans="2:37" x14ac:dyDescent="0.2">
      <c r="B477" s="204" t="s">
        <v>67</v>
      </c>
      <c r="C477" s="78">
        <v>10</v>
      </c>
      <c r="D477" s="209" t="s">
        <v>387</v>
      </c>
      <c r="E477" s="78" t="s">
        <v>611</v>
      </c>
      <c r="F477" s="153"/>
      <c r="G477" s="153" t="s">
        <v>601</v>
      </c>
      <c r="H477" s="7">
        <v>41563</v>
      </c>
      <c r="I477" s="153">
        <f t="shared" si="103"/>
        <v>2013</v>
      </c>
      <c r="J477" s="153">
        <f t="shared" si="104"/>
        <v>10</v>
      </c>
      <c r="K477" s="195">
        <f t="shared" si="105"/>
        <v>288</v>
      </c>
      <c r="L477" s="153" t="str">
        <f>VLOOKUP(J477,Months!$A$1:$C$12,3)</f>
        <v>Fall</v>
      </c>
      <c r="M477" s="153" t="str">
        <f t="shared" si="106"/>
        <v>Fall 2013</v>
      </c>
      <c r="N477" s="153">
        <f>VLOOKUP(J477,Months!$A$1:$D$12,4)</f>
        <v>0.75</v>
      </c>
      <c r="O477" s="153">
        <f t="shared" si="107"/>
        <v>2013.75</v>
      </c>
      <c r="P477" s="153">
        <f t="shared" si="94"/>
        <v>1</v>
      </c>
      <c r="Q477" s="95">
        <v>60</v>
      </c>
      <c r="R477" s="183"/>
      <c r="S477" s="95"/>
      <c r="T477" s="78">
        <v>11</v>
      </c>
      <c r="U477" s="153" t="s">
        <v>96</v>
      </c>
      <c r="V477" s="153"/>
      <c r="W477" s="95"/>
      <c r="X477" s="1"/>
      <c r="Y477" s="121">
        <f t="shared" si="96"/>
        <v>91.666666666666671</v>
      </c>
      <c r="Z477" s="121">
        <f t="shared" si="97"/>
        <v>91.666666666666671</v>
      </c>
    </row>
    <row r="478" spans="2:37" x14ac:dyDescent="0.2">
      <c r="B478" s="204" t="s">
        <v>602</v>
      </c>
      <c r="C478" s="78">
        <v>7</v>
      </c>
      <c r="D478" s="209" t="s">
        <v>387</v>
      </c>
      <c r="E478" s="78" t="s">
        <v>612</v>
      </c>
      <c r="F478" s="153"/>
      <c r="G478" s="153" t="s">
        <v>603</v>
      </c>
      <c r="H478" s="7">
        <v>41568</v>
      </c>
      <c r="I478" s="153">
        <f t="shared" si="103"/>
        <v>2013</v>
      </c>
      <c r="J478" s="153">
        <f t="shared" si="104"/>
        <v>10</v>
      </c>
      <c r="K478" s="195">
        <f t="shared" si="105"/>
        <v>293</v>
      </c>
      <c r="L478" s="153" t="str">
        <f>VLOOKUP(J478,Months!$A$1:$C$12,3)</f>
        <v>Fall</v>
      </c>
      <c r="M478" s="153" t="str">
        <f t="shared" si="106"/>
        <v>Fall 2013</v>
      </c>
      <c r="N478" s="153">
        <f>VLOOKUP(J478,Months!$A$1:$D$12,4)</f>
        <v>0.75</v>
      </c>
      <c r="O478" s="153">
        <f t="shared" si="107"/>
        <v>2013.75</v>
      </c>
      <c r="P478" s="153">
        <f t="shared" si="94"/>
        <v>0</v>
      </c>
      <c r="Q478" s="95">
        <v>60</v>
      </c>
      <c r="R478" s="183"/>
      <c r="S478" s="95"/>
      <c r="T478" s="78">
        <v>11</v>
      </c>
      <c r="U478" s="153" t="s">
        <v>96</v>
      </c>
      <c r="V478" s="153"/>
      <c r="W478" s="95"/>
      <c r="X478" s="1"/>
      <c r="Y478" s="121">
        <f t="shared" si="96"/>
        <v>91.666666666666671</v>
      </c>
      <c r="Z478" s="121">
        <f t="shared" si="97"/>
        <v>91.666666666666671</v>
      </c>
    </row>
    <row r="479" spans="2:37" x14ac:dyDescent="0.2">
      <c r="B479" s="204" t="s">
        <v>604</v>
      </c>
      <c r="C479" s="78">
        <v>15</v>
      </c>
      <c r="D479" s="209" t="s">
        <v>387</v>
      </c>
      <c r="E479" s="78" t="s">
        <v>613</v>
      </c>
      <c r="F479" s="153"/>
      <c r="G479" s="153" t="s">
        <v>605</v>
      </c>
      <c r="H479" s="7">
        <v>41570</v>
      </c>
      <c r="I479" s="153">
        <f t="shared" si="103"/>
        <v>2013</v>
      </c>
      <c r="J479" s="153">
        <f t="shared" si="104"/>
        <v>10</v>
      </c>
      <c r="K479" s="195">
        <f t="shared" si="105"/>
        <v>295</v>
      </c>
      <c r="L479" s="153" t="str">
        <f>VLOOKUP(J479,Months!$A$1:$C$12,3)</f>
        <v>Fall</v>
      </c>
      <c r="M479" s="153" t="str">
        <f t="shared" si="106"/>
        <v>Fall 2013</v>
      </c>
      <c r="N479" s="153">
        <f>VLOOKUP(J479,Months!$A$1:$D$12,4)</f>
        <v>0.75</v>
      </c>
      <c r="O479" s="153">
        <f t="shared" si="107"/>
        <v>2013.75</v>
      </c>
      <c r="P479" s="153">
        <f t="shared" si="94"/>
        <v>0</v>
      </c>
      <c r="Q479" s="95">
        <v>60</v>
      </c>
      <c r="R479" s="183"/>
      <c r="S479" s="95"/>
      <c r="T479" s="78">
        <v>9</v>
      </c>
      <c r="U479" s="153" t="s">
        <v>96</v>
      </c>
      <c r="V479" s="153"/>
      <c r="W479" s="95"/>
      <c r="X479" s="1"/>
      <c r="Y479" s="121">
        <f t="shared" si="96"/>
        <v>75</v>
      </c>
      <c r="Z479" s="121">
        <f t="shared" si="97"/>
        <v>75</v>
      </c>
    </row>
    <row r="480" spans="2:37" x14ac:dyDescent="0.2">
      <c r="B480" s="204" t="s">
        <v>388</v>
      </c>
      <c r="C480" s="78">
        <v>22</v>
      </c>
      <c r="D480" s="209" t="s">
        <v>387</v>
      </c>
      <c r="E480" s="78" t="s">
        <v>398</v>
      </c>
      <c r="F480" s="153"/>
      <c r="G480" s="153" t="s">
        <v>389</v>
      </c>
      <c r="H480" s="7">
        <v>41577</v>
      </c>
      <c r="I480" s="153">
        <f t="shared" si="103"/>
        <v>2013</v>
      </c>
      <c r="J480" s="153">
        <f t="shared" si="104"/>
        <v>10</v>
      </c>
      <c r="K480" s="195">
        <f t="shared" si="105"/>
        <v>302</v>
      </c>
      <c r="L480" s="153" t="str">
        <f>VLOOKUP(J480,Months!$A$1:$C$12,3)</f>
        <v>Fall</v>
      </c>
      <c r="M480" s="153" t="str">
        <f t="shared" si="106"/>
        <v>Fall 2013</v>
      </c>
      <c r="N480" s="153">
        <f>VLOOKUP(J480,Months!$A$1:$D$12,4)</f>
        <v>0.75</v>
      </c>
      <c r="O480" s="153">
        <f t="shared" si="107"/>
        <v>2013.75</v>
      </c>
      <c r="P480" s="153">
        <f t="shared" si="94"/>
        <v>0</v>
      </c>
      <c r="Q480" s="95">
        <v>60</v>
      </c>
      <c r="R480" s="183"/>
      <c r="S480" s="95"/>
      <c r="T480" s="78">
        <v>10</v>
      </c>
      <c r="U480" s="153" t="s">
        <v>96</v>
      </c>
      <c r="V480" s="153"/>
      <c r="W480" s="95"/>
      <c r="X480" s="1"/>
      <c r="Y480" s="121">
        <f t="shared" si="96"/>
        <v>83.333333333333329</v>
      </c>
      <c r="Z480" s="121">
        <f t="shared" si="97"/>
        <v>83.333333333333329</v>
      </c>
    </row>
    <row r="481" spans="2:39" x14ac:dyDescent="0.2">
      <c r="B481" s="204" t="s">
        <v>42</v>
      </c>
      <c r="C481" s="78">
        <v>3</v>
      </c>
      <c r="D481" s="209" t="s">
        <v>387</v>
      </c>
      <c r="E481" s="78" t="s">
        <v>614</v>
      </c>
      <c r="F481" s="153"/>
      <c r="G481" s="153" t="s">
        <v>606</v>
      </c>
      <c r="H481" s="7">
        <v>41583</v>
      </c>
      <c r="I481" s="153">
        <f t="shared" si="103"/>
        <v>2013</v>
      </c>
      <c r="J481" s="153">
        <f t="shared" si="104"/>
        <v>11</v>
      </c>
      <c r="K481" s="195">
        <f t="shared" si="105"/>
        <v>308</v>
      </c>
      <c r="L481" s="153" t="str">
        <f>VLOOKUP(J481,Months!$A$1:$C$12,3)</f>
        <v>Fall</v>
      </c>
      <c r="M481" s="153" t="str">
        <f t="shared" si="106"/>
        <v>Fall 2013</v>
      </c>
      <c r="N481" s="153">
        <f>VLOOKUP(J481,Months!$A$1:$D$12,4)</f>
        <v>0.75</v>
      </c>
      <c r="O481" s="153">
        <f t="shared" si="107"/>
        <v>2013.75</v>
      </c>
      <c r="P481" s="153">
        <f t="shared" si="94"/>
        <v>0</v>
      </c>
      <c r="Q481" s="95">
        <v>60</v>
      </c>
      <c r="R481" s="183"/>
      <c r="S481" s="95"/>
      <c r="T481" s="78">
        <v>5</v>
      </c>
      <c r="U481" s="153" t="s">
        <v>97</v>
      </c>
      <c r="V481" s="153"/>
      <c r="W481" s="95"/>
      <c r="X481" s="1"/>
      <c r="Y481" s="121">
        <f t="shared" si="96"/>
        <v>41.666666666666664</v>
      </c>
      <c r="Z481" s="121">
        <f t="shared" si="97"/>
        <v>41.666666666666664</v>
      </c>
    </row>
    <row r="482" spans="2:39" x14ac:dyDescent="0.2">
      <c r="B482" s="204" t="s">
        <v>607</v>
      </c>
      <c r="C482" s="78">
        <v>9</v>
      </c>
      <c r="D482" s="209" t="s">
        <v>387</v>
      </c>
      <c r="E482" s="78" t="s">
        <v>615</v>
      </c>
      <c r="F482" s="153"/>
      <c r="G482" s="153" t="s">
        <v>608</v>
      </c>
      <c r="H482" s="7">
        <v>41575</v>
      </c>
      <c r="I482" s="153">
        <f t="shared" si="103"/>
        <v>2013</v>
      </c>
      <c r="J482" s="153">
        <f t="shared" si="104"/>
        <v>10</v>
      </c>
      <c r="K482" s="195">
        <f t="shared" si="105"/>
        <v>300</v>
      </c>
      <c r="L482" s="153" t="str">
        <f>VLOOKUP(J482,Months!$A$1:$C$12,3)</f>
        <v>Fall</v>
      </c>
      <c r="M482" s="153" t="str">
        <f t="shared" si="106"/>
        <v>Fall 2013</v>
      </c>
      <c r="N482" s="153">
        <f>VLOOKUP(J482,Months!$A$1:$D$12,4)</f>
        <v>0.75</v>
      </c>
      <c r="O482" s="153">
        <f t="shared" si="107"/>
        <v>2013.75</v>
      </c>
      <c r="P482" s="153">
        <f t="shared" si="94"/>
        <v>0</v>
      </c>
      <c r="Q482" s="95">
        <v>60</v>
      </c>
      <c r="R482" s="183"/>
      <c r="S482" s="95"/>
      <c r="T482" s="78">
        <v>9</v>
      </c>
      <c r="U482" s="153" t="s">
        <v>96</v>
      </c>
      <c r="V482" s="153"/>
      <c r="W482" s="95"/>
      <c r="X482" s="1"/>
      <c r="Y482" s="121">
        <f t="shared" si="96"/>
        <v>75</v>
      </c>
      <c r="Z482" s="121">
        <f t="shared" si="97"/>
        <v>75</v>
      </c>
    </row>
    <row r="483" spans="2:39" x14ac:dyDescent="0.2">
      <c r="B483" s="204" t="s">
        <v>42</v>
      </c>
      <c r="C483" s="78">
        <v>4</v>
      </c>
      <c r="D483" s="209" t="s">
        <v>387</v>
      </c>
      <c r="E483" s="78" t="s">
        <v>616</v>
      </c>
      <c r="F483" s="153"/>
      <c r="G483" s="153" t="s">
        <v>609</v>
      </c>
      <c r="H483" s="7">
        <v>41545</v>
      </c>
      <c r="I483" s="153">
        <f t="shared" si="103"/>
        <v>2013</v>
      </c>
      <c r="J483" s="153">
        <f t="shared" si="104"/>
        <v>9</v>
      </c>
      <c r="K483" s="195">
        <f t="shared" si="105"/>
        <v>270</v>
      </c>
      <c r="L483" s="153" t="str">
        <f>VLOOKUP(J483,Months!$A$1:$C$12,3)</f>
        <v>Fall</v>
      </c>
      <c r="M483" s="153" t="str">
        <f t="shared" si="106"/>
        <v>Fall 2013</v>
      </c>
      <c r="N483" s="153">
        <f>VLOOKUP(J483,Months!$A$1:$D$12,4)</f>
        <v>0.75</v>
      </c>
      <c r="O483" s="153">
        <f t="shared" si="107"/>
        <v>2013.75</v>
      </c>
      <c r="P483" s="153">
        <f t="shared" si="94"/>
        <v>0</v>
      </c>
      <c r="Q483" s="95">
        <v>60</v>
      </c>
      <c r="R483" s="183"/>
      <c r="S483" s="95"/>
      <c r="T483" s="78">
        <v>8</v>
      </c>
      <c r="U483" s="153" t="s">
        <v>576</v>
      </c>
      <c r="V483" s="153"/>
      <c r="W483" s="95"/>
      <c r="X483" s="1"/>
      <c r="Y483" s="121">
        <f t="shared" si="96"/>
        <v>66.666666666666671</v>
      </c>
      <c r="Z483" s="121">
        <f t="shared" si="97"/>
        <v>66.666666666666671</v>
      </c>
    </row>
    <row r="484" spans="2:39" x14ac:dyDescent="0.2">
      <c r="B484" s="205" t="s">
        <v>43</v>
      </c>
      <c r="C484" s="197">
        <v>25</v>
      </c>
      <c r="D484" s="226" t="s">
        <v>387</v>
      </c>
      <c r="E484" s="197" t="s">
        <v>617</v>
      </c>
      <c r="F484" s="157"/>
      <c r="G484" s="157" t="s">
        <v>610</v>
      </c>
      <c r="H484" s="158">
        <v>41546</v>
      </c>
      <c r="I484" s="157">
        <f t="shared" si="103"/>
        <v>2013</v>
      </c>
      <c r="J484" s="157">
        <f t="shared" si="104"/>
        <v>9</v>
      </c>
      <c r="K484" s="198">
        <f t="shared" si="105"/>
        <v>271</v>
      </c>
      <c r="L484" s="157" t="str">
        <f>VLOOKUP(J484,Months!$A$1:$C$12,3)</f>
        <v>Fall</v>
      </c>
      <c r="M484" s="157" t="str">
        <f t="shared" si="106"/>
        <v>Fall 2013</v>
      </c>
      <c r="N484" s="157">
        <f>VLOOKUP(J484,Months!$A$1:$D$12,4)</f>
        <v>0.75</v>
      </c>
      <c r="O484" s="157">
        <f t="shared" si="107"/>
        <v>2013.75</v>
      </c>
      <c r="P484" s="157">
        <f t="shared" si="94"/>
        <v>0</v>
      </c>
      <c r="Q484" s="98">
        <v>60</v>
      </c>
      <c r="R484" s="184"/>
      <c r="S484" s="98"/>
      <c r="T484" s="197">
        <v>11</v>
      </c>
      <c r="U484" s="157" t="s">
        <v>96</v>
      </c>
      <c r="V484" s="157"/>
      <c r="W484" s="98"/>
      <c r="X484" s="1"/>
      <c r="Y484" s="121">
        <f t="shared" si="96"/>
        <v>91.666666666666671</v>
      </c>
      <c r="Z484" s="121">
        <f t="shared" si="97"/>
        <v>91.666666666666671</v>
      </c>
    </row>
    <row r="485" spans="2:39" x14ac:dyDescent="0.2">
      <c r="B485" s="182" t="s">
        <v>67</v>
      </c>
      <c r="C485" s="191" t="s">
        <v>624</v>
      </c>
      <c r="D485" s="191" t="s">
        <v>143</v>
      </c>
      <c r="E485" s="191" t="s">
        <v>223</v>
      </c>
      <c r="F485" s="156"/>
      <c r="G485" s="191" t="s">
        <v>571</v>
      </c>
      <c r="H485" s="192">
        <v>41750</v>
      </c>
      <c r="I485" s="156">
        <f t="shared" ref="I485" si="108">YEAR(H485)</f>
        <v>2014</v>
      </c>
      <c r="J485" s="156">
        <f t="shared" ref="J485" si="109">MONTH(H485)</f>
        <v>4</v>
      </c>
      <c r="K485" s="193">
        <f t="shared" ref="K485" si="110">H485-DATE(I485,1,1)</f>
        <v>110</v>
      </c>
      <c r="L485" s="156" t="str">
        <f>VLOOKUP(J485,Months!$A$1:$C$12,3)</f>
        <v>Spring</v>
      </c>
      <c r="M485" s="156" t="str">
        <f t="shared" ref="M485" si="111">CONCATENATE(L485," ",I485)</f>
        <v>Spring 2014</v>
      </c>
      <c r="N485" s="156">
        <f>VLOOKUP(J485,Months!$A$1:$D$12,4)</f>
        <v>0.25</v>
      </c>
      <c r="O485" s="156">
        <f t="shared" ref="O485" si="112">I485+N485</f>
        <v>2014.25</v>
      </c>
      <c r="P485" s="156">
        <f>IF(M485=M484,0,1)</f>
        <v>1</v>
      </c>
      <c r="Q485" s="151">
        <v>60</v>
      </c>
      <c r="R485" s="156"/>
      <c r="S485" s="156"/>
      <c r="T485" s="191">
        <v>12</v>
      </c>
      <c r="U485" s="192" t="s">
        <v>96</v>
      </c>
      <c r="V485" s="192"/>
      <c r="W485" s="185"/>
      <c r="X485" s="2"/>
      <c r="Y485" s="121">
        <f t="shared" ref="Y485:Y488" si="113">T485*100/12</f>
        <v>100</v>
      </c>
      <c r="Z485" s="121">
        <f t="shared" ref="Z485:Z488" si="114">AVERAGE(V485,X485,Y485)</f>
        <v>100</v>
      </c>
      <c r="AA485" s="2"/>
      <c r="AB485" s="2"/>
      <c r="AC485" s="2"/>
      <c r="AD485" s="2"/>
      <c r="AE485" s="89"/>
      <c r="AG485" s="4"/>
      <c r="AI485" s="4"/>
      <c r="AK485" s="121"/>
      <c r="AL485" s="121"/>
    </row>
    <row r="486" spans="2:39" x14ac:dyDescent="0.2">
      <c r="B486" s="183" t="s">
        <v>67</v>
      </c>
      <c r="C486" s="78" t="s">
        <v>624</v>
      </c>
      <c r="D486" s="78" t="s">
        <v>143</v>
      </c>
      <c r="E486" s="78" t="s">
        <v>223</v>
      </c>
      <c r="F486" s="153"/>
      <c r="G486" s="78" t="s">
        <v>571</v>
      </c>
      <c r="H486" s="7">
        <v>41817</v>
      </c>
      <c r="I486" s="153">
        <f t="shared" ref="I486:I488" si="115">YEAR(H486)</f>
        <v>2014</v>
      </c>
      <c r="J486" s="153">
        <f t="shared" ref="J486:J488" si="116">MONTH(H486)</f>
        <v>6</v>
      </c>
      <c r="K486" s="195">
        <f t="shared" ref="K486:K488" si="117">H486-DATE(I486,1,1)</f>
        <v>177</v>
      </c>
      <c r="L486" s="153" t="str">
        <f>VLOOKUP(J486,Months!$A$1:$C$12,3)</f>
        <v>Summer</v>
      </c>
      <c r="M486" s="153" t="str">
        <f t="shared" ref="M486:M488" si="118">CONCATENATE(L486," ",I486)</f>
        <v>Summer 2014</v>
      </c>
      <c r="N486" s="153">
        <f>VLOOKUP(J486,Months!$A$1:$D$12,4)</f>
        <v>0.5</v>
      </c>
      <c r="O486" s="153">
        <f t="shared" ref="O486:O488" si="119">I486+N486</f>
        <v>2014.5</v>
      </c>
      <c r="P486" s="153">
        <f t="shared" ref="P486:P488" si="120">IF(M486=M485,0,1)</f>
        <v>1</v>
      </c>
      <c r="Q486" s="95">
        <v>60</v>
      </c>
      <c r="R486" s="153"/>
      <c r="S486" s="153"/>
      <c r="T486" s="78">
        <v>11</v>
      </c>
      <c r="U486" s="7" t="s">
        <v>96</v>
      </c>
      <c r="V486" s="7"/>
      <c r="W486" s="100"/>
      <c r="X486" s="2"/>
      <c r="Y486" s="121">
        <f t="shared" si="113"/>
        <v>91.666666666666671</v>
      </c>
      <c r="Z486" s="121">
        <f t="shared" si="114"/>
        <v>91.666666666666671</v>
      </c>
      <c r="AA486" s="2"/>
      <c r="AB486" s="2"/>
      <c r="AC486" s="2"/>
      <c r="AD486" s="2"/>
      <c r="AE486" s="89"/>
      <c r="AG486" s="4"/>
      <c r="AI486" s="4"/>
      <c r="AK486" s="121"/>
      <c r="AL486" s="121"/>
    </row>
    <row r="487" spans="2:39" x14ac:dyDescent="0.2">
      <c r="B487" s="183" t="s">
        <v>67</v>
      </c>
      <c r="C487" s="78" t="s">
        <v>624</v>
      </c>
      <c r="D487" s="78" t="s">
        <v>143</v>
      </c>
      <c r="E487" s="78" t="s">
        <v>223</v>
      </c>
      <c r="F487" s="153"/>
      <c r="G487" s="78" t="s">
        <v>571</v>
      </c>
      <c r="H487" s="7">
        <v>41952</v>
      </c>
      <c r="I487" s="153">
        <f t="shared" si="115"/>
        <v>2014</v>
      </c>
      <c r="J487" s="153">
        <f t="shared" si="116"/>
        <v>11</v>
      </c>
      <c r="K487" s="195">
        <f t="shared" si="117"/>
        <v>312</v>
      </c>
      <c r="L487" s="153" t="str">
        <f>VLOOKUP(J487,Months!$A$1:$C$12,3)</f>
        <v>Fall</v>
      </c>
      <c r="M487" s="153" t="str">
        <f t="shared" si="118"/>
        <v>Fall 2014</v>
      </c>
      <c r="N487" s="153">
        <f>VLOOKUP(J487,Months!$A$1:$D$12,4)</f>
        <v>0.75</v>
      </c>
      <c r="O487" s="153">
        <f t="shared" si="119"/>
        <v>2014.75</v>
      </c>
      <c r="P487" s="153">
        <f t="shared" si="120"/>
        <v>1</v>
      </c>
      <c r="Q487" s="95">
        <v>60</v>
      </c>
      <c r="R487" s="153"/>
      <c r="S487" s="153"/>
      <c r="T487" s="78">
        <v>8</v>
      </c>
      <c r="U487" s="7" t="s">
        <v>576</v>
      </c>
      <c r="V487" s="7"/>
      <c r="W487" s="100"/>
      <c r="X487" s="2"/>
      <c r="Y487" s="121">
        <f t="shared" si="113"/>
        <v>66.666666666666671</v>
      </c>
      <c r="Z487" s="121">
        <f t="shared" si="114"/>
        <v>66.666666666666671</v>
      </c>
      <c r="AA487" s="2"/>
      <c r="AB487" s="2"/>
      <c r="AC487" s="2"/>
      <c r="AD487" s="2"/>
      <c r="AE487" s="89"/>
      <c r="AG487" s="4"/>
      <c r="AI487" s="4"/>
      <c r="AK487" s="121"/>
      <c r="AL487" s="121"/>
    </row>
    <row r="488" spans="2:39" x14ac:dyDescent="0.2">
      <c r="B488" s="184" t="s">
        <v>349</v>
      </c>
      <c r="C488" s="197" t="s">
        <v>625</v>
      </c>
      <c r="D488" s="197" t="s">
        <v>143</v>
      </c>
      <c r="E488" s="197" t="s">
        <v>275</v>
      </c>
      <c r="F488" s="157"/>
      <c r="G488" s="197" t="s">
        <v>626</v>
      </c>
      <c r="H488" s="158">
        <v>41954</v>
      </c>
      <c r="I488" s="157">
        <f t="shared" si="115"/>
        <v>2014</v>
      </c>
      <c r="J488" s="157">
        <f t="shared" si="116"/>
        <v>11</v>
      </c>
      <c r="K488" s="198">
        <f t="shared" si="117"/>
        <v>314</v>
      </c>
      <c r="L488" s="157" t="str">
        <f>VLOOKUP(J488,Months!$A$1:$C$12,3)</f>
        <v>Fall</v>
      </c>
      <c r="M488" s="157" t="str">
        <f t="shared" si="118"/>
        <v>Fall 2014</v>
      </c>
      <c r="N488" s="157">
        <f>VLOOKUP(J488,Months!$A$1:$D$12,4)</f>
        <v>0.75</v>
      </c>
      <c r="O488" s="157">
        <f t="shared" si="119"/>
        <v>2014.75</v>
      </c>
      <c r="P488" s="157">
        <f t="shared" si="120"/>
        <v>0</v>
      </c>
      <c r="Q488" s="98">
        <v>60</v>
      </c>
      <c r="R488" s="157"/>
      <c r="S488" s="157"/>
      <c r="T488" s="197">
        <v>9</v>
      </c>
      <c r="U488" s="158" t="s">
        <v>96</v>
      </c>
      <c r="V488" s="158"/>
      <c r="W488" s="186"/>
      <c r="X488" s="2"/>
      <c r="Y488" s="121">
        <f t="shared" si="113"/>
        <v>75</v>
      </c>
      <c r="Z488" s="121">
        <f t="shared" si="114"/>
        <v>75</v>
      </c>
      <c r="AA488" s="2"/>
      <c r="AB488" s="2"/>
      <c r="AC488" s="2"/>
      <c r="AD488" s="2"/>
      <c r="AE488" s="89"/>
      <c r="AG488" s="4"/>
      <c r="AI488" s="4"/>
      <c r="AK488" s="121"/>
      <c r="AL488" s="121"/>
    </row>
    <row r="489" spans="2:39" x14ac:dyDescent="0.2">
      <c r="B489" s="182" t="s">
        <v>42</v>
      </c>
      <c r="C489" s="191">
        <v>21</v>
      </c>
      <c r="D489" s="207" t="s">
        <v>387</v>
      </c>
      <c r="E489" s="191" t="s">
        <v>397</v>
      </c>
      <c r="F489" s="190"/>
      <c r="G489" s="156" t="s">
        <v>391</v>
      </c>
      <c r="H489" s="206">
        <v>41772</v>
      </c>
      <c r="I489" s="156">
        <f t="shared" ref="I489:I505" si="121">YEAR(H489)</f>
        <v>2014</v>
      </c>
      <c r="J489" s="156">
        <f t="shared" ref="J489:J505" si="122">MONTH(H489)</f>
        <v>5</v>
      </c>
      <c r="K489" s="193">
        <f t="shared" ref="K489:K505" si="123">H489-DATE(I489,1,1)</f>
        <v>132</v>
      </c>
      <c r="L489" s="156" t="str">
        <f>VLOOKUP(J489,Months!$A$1:$C$12,3)</f>
        <v>Spring</v>
      </c>
      <c r="M489" s="156" t="str">
        <f t="shared" ref="M489:M505" si="124">CONCATENATE(L489," ",I489)</f>
        <v>Spring 2014</v>
      </c>
      <c r="N489" s="156">
        <f>VLOOKUP(J489,Months!$A$1:$D$12,4)</f>
        <v>0.25</v>
      </c>
      <c r="O489" s="156">
        <f t="shared" ref="O489:O505" si="125">I489+N489</f>
        <v>2014.25</v>
      </c>
      <c r="P489" s="156">
        <f t="shared" ref="P489:P500" si="126">IF(M489=M488,0,1)</f>
        <v>1</v>
      </c>
      <c r="Q489" s="151">
        <v>60</v>
      </c>
      <c r="R489" s="207"/>
      <c r="S489" s="207"/>
      <c r="T489" s="191">
        <v>10</v>
      </c>
      <c r="U489" s="156" t="s">
        <v>96</v>
      </c>
      <c r="V489" s="192"/>
      <c r="W489" s="185"/>
      <c r="X489" s="2"/>
      <c r="Y489" s="121">
        <f t="shared" ref="Y489:Y505" si="127">T489*100/12</f>
        <v>83.333333333333329</v>
      </c>
      <c r="Z489" s="121">
        <f t="shared" ref="Z489:Z505" si="128">AVERAGE(V489,X489,Y489)</f>
        <v>83.333333333333329</v>
      </c>
      <c r="AA489" s="2"/>
      <c r="AB489" s="2"/>
      <c r="AC489" s="2"/>
      <c r="AD489" s="2"/>
      <c r="AE489" s="2"/>
      <c r="AF489" s="89"/>
      <c r="AH489" s="4"/>
      <c r="AJ489" s="4"/>
      <c r="AL489" s="121"/>
      <c r="AM489" s="121"/>
    </row>
    <row r="490" spans="2:39" x14ac:dyDescent="0.2">
      <c r="B490" s="183" t="s">
        <v>602</v>
      </c>
      <c r="C490" s="78">
        <v>7</v>
      </c>
      <c r="D490" s="209" t="s">
        <v>387</v>
      </c>
      <c r="E490" s="78" t="s">
        <v>612</v>
      </c>
      <c r="F490" s="194"/>
      <c r="G490" s="153" t="s">
        <v>631</v>
      </c>
      <c r="H490" s="208">
        <v>41790</v>
      </c>
      <c r="I490" s="153">
        <f t="shared" si="121"/>
        <v>2014</v>
      </c>
      <c r="J490" s="153">
        <f t="shared" si="122"/>
        <v>5</v>
      </c>
      <c r="K490" s="195">
        <f t="shared" si="123"/>
        <v>150</v>
      </c>
      <c r="L490" s="153" t="str">
        <f>VLOOKUP(J490,Months!$A$1:$C$12,3)</f>
        <v>Spring</v>
      </c>
      <c r="M490" s="153" t="str">
        <f t="shared" si="124"/>
        <v>Spring 2014</v>
      </c>
      <c r="N490" s="153">
        <f>VLOOKUP(J490,Months!$A$1:$D$12,4)</f>
        <v>0.25</v>
      </c>
      <c r="O490" s="153">
        <f t="shared" si="125"/>
        <v>2014.25</v>
      </c>
      <c r="P490" s="153">
        <f t="shared" si="126"/>
        <v>0</v>
      </c>
      <c r="Q490" s="95">
        <v>60</v>
      </c>
      <c r="R490" s="209"/>
      <c r="S490" s="209"/>
      <c r="T490" s="78">
        <v>12</v>
      </c>
      <c r="U490" s="153" t="s">
        <v>96</v>
      </c>
      <c r="V490" s="7"/>
      <c r="W490" s="100"/>
      <c r="X490" s="2"/>
      <c r="Y490" s="121">
        <f t="shared" si="127"/>
        <v>100</v>
      </c>
      <c r="Z490" s="121">
        <f t="shared" si="128"/>
        <v>100</v>
      </c>
      <c r="AA490" s="2"/>
      <c r="AB490" s="2"/>
      <c r="AC490" s="2"/>
      <c r="AD490" s="2"/>
      <c r="AE490" s="2"/>
      <c r="AF490" s="89"/>
      <c r="AH490" s="4"/>
      <c r="AJ490" s="4"/>
      <c r="AL490" s="121"/>
      <c r="AM490" s="121"/>
    </row>
    <row r="491" spans="2:39" x14ac:dyDescent="0.2">
      <c r="B491" s="183" t="s">
        <v>388</v>
      </c>
      <c r="C491" s="78">
        <v>22</v>
      </c>
      <c r="D491" s="209" t="s">
        <v>387</v>
      </c>
      <c r="E491" s="78" t="s">
        <v>398</v>
      </c>
      <c r="F491" s="194"/>
      <c r="G491" s="153" t="s">
        <v>389</v>
      </c>
      <c r="H491" s="208">
        <v>41792</v>
      </c>
      <c r="I491" s="153">
        <f t="shared" si="121"/>
        <v>2014</v>
      </c>
      <c r="J491" s="153">
        <f t="shared" si="122"/>
        <v>6</v>
      </c>
      <c r="K491" s="195">
        <f t="shared" si="123"/>
        <v>152</v>
      </c>
      <c r="L491" s="153" t="str">
        <f>VLOOKUP(J491,Months!$A$1:$C$12,3)</f>
        <v>Summer</v>
      </c>
      <c r="M491" s="153" t="str">
        <f t="shared" si="124"/>
        <v>Summer 2014</v>
      </c>
      <c r="N491" s="153">
        <f>VLOOKUP(J491,Months!$A$1:$D$12,4)</f>
        <v>0.5</v>
      </c>
      <c r="O491" s="153">
        <f t="shared" si="125"/>
        <v>2014.5</v>
      </c>
      <c r="P491" s="153">
        <f t="shared" si="126"/>
        <v>1</v>
      </c>
      <c r="Q491" s="95">
        <v>60</v>
      </c>
      <c r="R491" s="209"/>
      <c r="S491" s="209"/>
      <c r="T491" s="78">
        <v>12</v>
      </c>
      <c r="U491" s="153" t="s">
        <v>96</v>
      </c>
      <c r="V491" s="7"/>
      <c r="W491" s="100"/>
      <c r="X491" s="2"/>
      <c r="Y491" s="121">
        <f t="shared" si="127"/>
        <v>100</v>
      </c>
      <c r="Z491" s="121">
        <f t="shared" si="128"/>
        <v>100</v>
      </c>
      <c r="AA491" s="2"/>
      <c r="AB491" s="2"/>
      <c r="AC491" s="2"/>
      <c r="AD491" s="2"/>
      <c r="AE491" s="2"/>
      <c r="AF491" s="89"/>
      <c r="AH491" s="4"/>
      <c r="AJ491" s="4"/>
      <c r="AL491" s="121"/>
      <c r="AM491" s="121"/>
    </row>
    <row r="492" spans="2:39" x14ac:dyDescent="0.2">
      <c r="B492" s="183" t="s">
        <v>42</v>
      </c>
      <c r="C492" s="78">
        <v>3</v>
      </c>
      <c r="D492" s="209" t="s">
        <v>387</v>
      </c>
      <c r="E492" s="78" t="s">
        <v>614</v>
      </c>
      <c r="F492" s="194"/>
      <c r="G492" s="153" t="s">
        <v>630</v>
      </c>
      <c r="H492" s="208">
        <v>41911</v>
      </c>
      <c r="I492" s="153">
        <f t="shared" si="121"/>
        <v>2014</v>
      </c>
      <c r="J492" s="153">
        <f t="shared" si="122"/>
        <v>9</v>
      </c>
      <c r="K492" s="195">
        <f t="shared" si="123"/>
        <v>271</v>
      </c>
      <c r="L492" s="153" t="str">
        <f>VLOOKUP(J492,Months!$A$1:$C$12,3)</f>
        <v>Fall</v>
      </c>
      <c r="M492" s="153" t="str">
        <f t="shared" si="124"/>
        <v>Fall 2014</v>
      </c>
      <c r="N492" s="153">
        <f>VLOOKUP(J492,Months!$A$1:$D$12,4)</f>
        <v>0.75</v>
      </c>
      <c r="O492" s="153">
        <f t="shared" si="125"/>
        <v>2014.75</v>
      </c>
      <c r="P492" s="153">
        <f t="shared" si="126"/>
        <v>1</v>
      </c>
      <c r="Q492" s="95">
        <v>60</v>
      </c>
      <c r="R492" s="209"/>
      <c r="S492" s="209"/>
      <c r="T492" s="78">
        <v>9</v>
      </c>
      <c r="U492" s="153" t="s">
        <v>96</v>
      </c>
      <c r="V492" s="7"/>
      <c r="W492" s="100"/>
      <c r="X492" s="2"/>
      <c r="Y492" s="121">
        <f t="shared" si="127"/>
        <v>75</v>
      </c>
      <c r="Z492" s="121">
        <f t="shared" si="128"/>
        <v>75</v>
      </c>
      <c r="AA492" s="2"/>
      <c r="AB492" s="2"/>
      <c r="AC492" s="2"/>
      <c r="AD492" s="2"/>
      <c r="AE492" s="2"/>
      <c r="AF492" s="89"/>
      <c r="AH492" s="4"/>
      <c r="AJ492" s="4"/>
      <c r="AL492" s="121"/>
      <c r="AM492" s="121"/>
    </row>
    <row r="493" spans="2:39" x14ac:dyDescent="0.2">
      <c r="B493" s="183" t="s">
        <v>385</v>
      </c>
      <c r="C493" s="78">
        <v>17</v>
      </c>
      <c r="D493" s="209" t="s">
        <v>387</v>
      </c>
      <c r="E493" s="78" t="s">
        <v>394</v>
      </c>
      <c r="F493" s="194"/>
      <c r="G493" s="153" t="s">
        <v>386</v>
      </c>
      <c r="H493" s="208">
        <v>41913</v>
      </c>
      <c r="I493" s="153">
        <f t="shared" si="121"/>
        <v>2014</v>
      </c>
      <c r="J493" s="153">
        <f t="shared" si="122"/>
        <v>10</v>
      </c>
      <c r="K493" s="195">
        <f t="shared" si="123"/>
        <v>273</v>
      </c>
      <c r="L493" s="153" t="str">
        <f>VLOOKUP(J493,Months!$A$1:$C$12,3)</f>
        <v>Fall</v>
      </c>
      <c r="M493" s="153" t="str">
        <f t="shared" si="124"/>
        <v>Fall 2014</v>
      </c>
      <c r="N493" s="153">
        <f>VLOOKUP(J493,Months!$A$1:$D$12,4)</f>
        <v>0.75</v>
      </c>
      <c r="O493" s="153">
        <f t="shared" si="125"/>
        <v>2014.75</v>
      </c>
      <c r="P493" s="153">
        <f t="shared" si="126"/>
        <v>0</v>
      </c>
      <c r="Q493" s="95">
        <v>60</v>
      </c>
      <c r="R493" s="209"/>
      <c r="S493" s="209"/>
      <c r="T493" s="78">
        <v>12</v>
      </c>
      <c r="U493" s="153" t="s">
        <v>96</v>
      </c>
      <c r="V493" s="7"/>
      <c r="W493" s="100"/>
      <c r="X493" s="2"/>
      <c r="Y493" s="121">
        <f t="shared" si="127"/>
        <v>100</v>
      </c>
      <c r="Z493" s="121">
        <f t="shared" si="128"/>
        <v>100</v>
      </c>
      <c r="AA493" s="2"/>
      <c r="AB493" s="2"/>
      <c r="AC493" s="2"/>
      <c r="AD493" s="2"/>
      <c r="AE493" s="2"/>
      <c r="AF493" s="89"/>
      <c r="AH493" s="4"/>
      <c r="AJ493" s="4"/>
      <c r="AL493" s="121"/>
      <c r="AM493" s="121"/>
    </row>
    <row r="494" spans="2:39" x14ac:dyDescent="0.2">
      <c r="B494" s="183" t="s">
        <v>42</v>
      </c>
      <c r="C494" s="78">
        <v>19</v>
      </c>
      <c r="D494" s="209" t="s">
        <v>387</v>
      </c>
      <c r="E494" s="78" t="s">
        <v>395</v>
      </c>
      <c r="F494" s="194"/>
      <c r="G494" s="153" t="s">
        <v>390</v>
      </c>
      <c r="H494" s="208">
        <v>41916</v>
      </c>
      <c r="I494" s="153">
        <f t="shared" si="121"/>
        <v>2014</v>
      </c>
      <c r="J494" s="153">
        <f t="shared" si="122"/>
        <v>10</v>
      </c>
      <c r="K494" s="195">
        <f t="shared" si="123"/>
        <v>276</v>
      </c>
      <c r="L494" s="153" t="str">
        <f>VLOOKUP(J494,Months!$A$1:$C$12,3)</f>
        <v>Fall</v>
      </c>
      <c r="M494" s="153" t="str">
        <f t="shared" si="124"/>
        <v>Fall 2014</v>
      </c>
      <c r="N494" s="153">
        <f>VLOOKUP(J494,Months!$A$1:$D$12,4)</f>
        <v>0.75</v>
      </c>
      <c r="O494" s="153">
        <f t="shared" si="125"/>
        <v>2014.75</v>
      </c>
      <c r="P494" s="153">
        <f t="shared" si="126"/>
        <v>0</v>
      </c>
      <c r="Q494" s="95">
        <v>60</v>
      </c>
      <c r="R494" s="209"/>
      <c r="S494" s="209"/>
      <c r="T494" s="78">
        <v>7</v>
      </c>
      <c r="U494" s="153" t="s">
        <v>97</v>
      </c>
      <c r="V494" s="7"/>
      <c r="W494" s="100"/>
      <c r="X494" s="2"/>
      <c r="Y494" s="121">
        <f t="shared" si="127"/>
        <v>58.333333333333336</v>
      </c>
      <c r="Z494" s="121">
        <f t="shared" si="128"/>
        <v>58.333333333333336</v>
      </c>
      <c r="AA494" s="2"/>
      <c r="AB494" s="2"/>
      <c r="AC494" s="2"/>
      <c r="AD494" s="2"/>
      <c r="AE494" s="2"/>
      <c r="AF494" s="89"/>
      <c r="AH494" s="4"/>
      <c r="AJ494" s="4"/>
      <c r="AL494" s="121"/>
      <c r="AM494" s="121"/>
    </row>
    <row r="495" spans="2:39" x14ac:dyDescent="0.2">
      <c r="B495" s="183" t="s">
        <v>67</v>
      </c>
      <c r="C495" s="78">
        <v>10</v>
      </c>
      <c r="D495" s="209" t="s">
        <v>387</v>
      </c>
      <c r="E495" s="78" t="s">
        <v>611</v>
      </c>
      <c r="F495" s="194"/>
      <c r="G495" s="153" t="s">
        <v>633</v>
      </c>
      <c r="H495" s="208">
        <v>41917</v>
      </c>
      <c r="I495" s="153">
        <f t="shared" si="121"/>
        <v>2014</v>
      </c>
      <c r="J495" s="153">
        <f t="shared" si="122"/>
        <v>10</v>
      </c>
      <c r="K495" s="195">
        <f t="shared" si="123"/>
        <v>277</v>
      </c>
      <c r="L495" s="153" t="str">
        <f>VLOOKUP(J495,Months!$A$1:$C$12,3)</f>
        <v>Fall</v>
      </c>
      <c r="M495" s="153" t="str">
        <f t="shared" si="124"/>
        <v>Fall 2014</v>
      </c>
      <c r="N495" s="153">
        <f>VLOOKUP(J495,Months!$A$1:$D$12,4)</f>
        <v>0.75</v>
      </c>
      <c r="O495" s="153">
        <f t="shared" si="125"/>
        <v>2014.75</v>
      </c>
      <c r="P495" s="153">
        <f t="shared" si="126"/>
        <v>0</v>
      </c>
      <c r="Q495" s="95">
        <v>60</v>
      </c>
      <c r="R495" s="209"/>
      <c r="S495" s="209"/>
      <c r="T495" s="78">
        <v>11</v>
      </c>
      <c r="U495" s="153" t="s">
        <v>96</v>
      </c>
      <c r="V495" s="7"/>
      <c r="W495" s="100"/>
      <c r="X495" s="2"/>
      <c r="Y495" s="121">
        <f t="shared" si="127"/>
        <v>91.666666666666671</v>
      </c>
      <c r="Z495" s="121">
        <f t="shared" si="128"/>
        <v>91.666666666666671</v>
      </c>
      <c r="AA495" s="2"/>
      <c r="AB495" s="2"/>
      <c r="AC495" s="2"/>
      <c r="AD495" s="2"/>
      <c r="AE495" s="2"/>
      <c r="AF495" s="89"/>
      <c r="AH495" s="4"/>
      <c r="AJ495" s="4"/>
      <c r="AL495" s="121"/>
      <c r="AM495" s="121"/>
    </row>
    <row r="496" spans="2:39" ht="33.75" x14ac:dyDescent="0.2">
      <c r="B496" s="183" t="s">
        <v>43</v>
      </c>
      <c r="C496" s="78">
        <v>25</v>
      </c>
      <c r="D496" s="209" t="s">
        <v>387</v>
      </c>
      <c r="E496" s="78" t="s">
        <v>617</v>
      </c>
      <c r="F496" s="194"/>
      <c r="G496" s="212" t="s">
        <v>636</v>
      </c>
      <c r="H496" s="208">
        <v>41936</v>
      </c>
      <c r="I496" s="153">
        <f t="shared" si="121"/>
        <v>2014</v>
      </c>
      <c r="J496" s="153">
        <f t="shared" si="122"/>
        <v>10</v>
      </c>
      <c r="K496" s="195">
        <f t="shared" si="123"/>
        <v>296</v>
      </c>
      <c r="L496" s="153" t="str">
        <f>VLOOKUP(J496,Months!$A$1:$C$12,3)</f>
        <v>Fall</v>
      </c>
      <c r="M496" s="153" t="str">
        <f t="shared" si="124"/>
        <v>Fall 2014</v>
      </c>
      <c r="N496" s="153">
        <f>VLOOKUP(J496,Months!$A$1:$D$12,4)</f>
        <v>0.75</v>
      </c>
      <c r="O496" s="153">
        <f t="shared" si="125"/>
        <v>2014.75</v>
      </c>
      <c r="P496" s="153">
        <f t="shared" si="126"/>
        <v>0</v>
      </c>
      <c r="Q496" s="95">
        <v>60</v>
      </c>
      <c r="R496" s="209"/>
      <c r="S496" s="209"/>
      <c r="T496" s="78">
        <v>9</v>
      </c>
      <c r="U496" s="153" t="s">
        <v>96</v>
      </c>
      <c r="V496" s="7"/>
      <c r="W496" s="100"/>
      <c r="X496" s="2"/>
      <c r="Y496" s="121">
        <f t="shared" si="127"/>
        <v>75</v>
      </c>
      <c r="Z496" s="121">
        <f t="shared" si="128"/>
        <v>75</v>
      </c>
      <c r="AA496" s="2"/>
      <c r="AB496" s="2"/>
      <c r="AC496" s="2"/>
      <c r="AD496" s="2"/>
      <c r="AE496" s="2"/>
      <c r="AF496" s="89"/>
      <c r="AH496" s="4"/>
      <c r="AJ496" s="4"/>
      <c r="AL496" s="121"/>
      <c r="AM496" s="121"/>
    </row>
    <row r="497" spans="2:39" x14ac:dyDescent="0.2">
      <c r="B497" s="183" t="s">
        <v>602</v>
      </c>
      <c r="C497" s="78">
        <v>7</v>
      </c>
      <c r="D497" s="209" t="s">
        <v>387</v>
      </c>
      <c r="E497" s="78" t="s">
        <v>612</v>
      </c>
      <c r="F497" s="194"/>
      <c r="G497" s="153" t="s">
        <v>631</v>
      </c>
      <c r="H497" s="208">
        <v>41937</v>
      </c>
      <c r="I497" s="153">
        <f t="shared" si="121"/>
        <v>2014</v>
      </c>
      <c r="J497" s="153">
        <f t="shared" si="122"/>
        <v>10</v>
      </c>
      <c r="K497" s="195">
        <f t="shared" si="123"/>
        <v>297</v>
      </c>
      <c r="L497" s="153" t="str">
        <f>VLOOKUP(J497,Months!$A$1:$C$12,3)</f>
        <v>Fall</v>
      </c>
      <c r="M497" s="153" t="str">
        <f t="shared" si="124"/>
        <v>Fall 2014</v>
      </c>
      <c r="N497" s="153">
        <f>VLOOKUP(J497,Months!$A$1:$D$12,4)</f>
        <v>0.75</v>
      </c>
      <c r="O497" s="153">
        <f t="shared" si="125"/>
        <v>2014.75</v>
      </c>
      <c r="P497" s="153">
        <f t="shared" si="126"/>
        <v>0</v>
      </c>
      <c r="Q497" s="95">
        <v>60</v>
      </c>
      <c r="R497" s="209"/>
      <c r="S497" s="209"/>
      <c r="T497" s="78">
        <v>9</v>
      </c>
      <c r="U497" s="153" t="s">
        <v>96</v>
      </c>
      <c r="V497" s="7"/>
      <c r="W497" s="100"/>
      <c r="X497" s="2"/>
      <c r="Y497" s="121">
        <f t="shared" si="127"/>
        <v>75</v>
      </c>
      <c r="Z497" s="121">
        <f t="shared" si="128"/>
        <v>75</v>
      </c>
      <c r="AA497" s="2"/>
      <c r="AB497" s="2"/>
      <c r="AC497" s="2"/>
      <c r="AD497" s="2"/>
      <c r="AE497" s="2"/>
      <c r="AF497" s="89"/>
      <c r="AH497" s="4"/>
      <c r="AJ497" s="4"/>
      <c r="AL497" s="121"/>
      <c r="AM497" s="121"/>
    </row>
    <row r="498" spans="2:39" x14ac:dyDescent="0.2">
      <c r="B498" s="183" t="s">
        <v>634</v>
      </c>
      <c r="C498" s="78">
        <v>9</v>
      </c>
      <c r="D498" s="209" t="s">
        <v>387</v>
      </c>
      <c r="E498" s="78" t="s">
        <v>615</v>
      </c>
      <c r="F498" s="194"/>
      <c r="G498" s="153" t="s">
        <v>635</v>
      </c>
      <c r="H498" s="208">
        <v>41937</v>
      </c>
      <c r="I498" s="153">
        <f t="shared" si="121"/>
        <v>2014</v>
      </c>
      <c r="J498" s="153">
        <f t="shared" si="122"/>
        <v>10</v>
      </c>
      <c r="K498" s="195">
        <f t="shared" si="123"/>
        <v>297</v>
      </c>
      <c r="L498" s="153" t="str">
        <f>VLOOKUP(J498,Months!$A$1:$C$12,3)</f>
        <v>Fall</v>
      </c>
      <c r="M498" s="153" t="str">
        <f t="shared" si="124"/>
        <v>Fall 2014</v>
      </c>
      <c r="N498" s="153">
        <f>VLOOKUP(J498,Months!$A$1:$D$12,4)</f>
        <v>0.75</v>
      </c>
      <c r="O498" s="153">
        <f t="shared" si="125"/>
        <v>2014.75</v>
      </c>
      <c r="P498" s="153">
        <f t="shared" si="126"/>
        <v>0</v>
      </c>
      <c r="Q498" s="95">
        <v>60</v>
      </c>
      <c r="R498" s="209"/>
      <c r="S498" s="209"/>
      <c r="T498" s="78">
        <v>4</v>
      </c>
      <c r="U498" s="153" t="s">
        <v>97</v>
      </c>
      <c r="V498" s="7"/>
      <c r="W498" s="100"/>
      <c r="X498" s="2"/>
      <c r="Y498" s="121">
        <f t="shared" si="127"/>
        <v>33.333333333333336</v>
      </c>
      <c r="Z498" s="121">
        <f t="shared" si="128"/>
        <v>33.333333333333336</v>
      </c>
      <c r="AA498" s="2"/>
      <c r="AB498" s="2"/>
      <c r="AC498" s="2"/>
      <c r="AD498" s="2"/>
      <c r="AE498" s="2"/>
      <c r="AF498" s="89"/>
      <c r="AH498" s="4"/>
      <c r="AJ498" s="4"/>
      <c r="AL498" s="121"/>
      <c r="AM498" s="121"/>
    </row>
    <row r="499" spans="2:39" x14ac:dyDescent="0.2">
      <c r="B499" s="183" t="s">
        <v>604</v>
      </c>
      <c r="C499" s="78">
        <v>15</v>
      </c>
      <c r="D499" s="209" t="s">
        <v>387</v>
      </c>
      <c r="E499" s="78" t="s">
        <v>613</v>
      </c>
      <c r="F499" s="194"/>
      <c r="G499" s="153" t="s">
        <v>632</v>
      </c>
      <c r="H499" s="208">
        <v>41938</v>
      </c>
      <c r="I499" s="153">
        <f t="shared" si="121"/>
        <v>2014</v>
      </c>
      <c r="J499" s="153">
        <f t="shared" si="122"/>
        <v>10</v>
      </c>
      <c r="K499" s="195">
        <f t="shared" si="123"/>
        <v>298</v>
      </c>
      <c r="L499" s="153" t="str">
        <f>VLOOKUP(J499,Months!$A$1:$C$12,3)</f>
        <v>Fall</v>
      </c>
      <c r="M499" s="153" t="str">
        <f t="shared" si="124"/>
        <v>Fall 2014</v>
      </c>
      <c r="N499" s="153">
        <f>VLOOKUP(J499,Months!$A$1:$D$12,4)</f>
        <v>0.75</v>
      </c>
      <c r="O499" s="153">
        <f t="shared" si="125"/>
        <v>2014.75</v>
      </c>
      <c r="P499" s="153">
        <f t="shared" si="126"/>
        <v>0</v>
      </c>
      <c r="Q499" s="95">
        <v>60</v>
      </c>
      <c r="R499" s="209"/>
      <c r="S499" s="209"/>
      <c r="T499" s="78">
        <v>11</v>
      </c>
      <c r="U499" s="153" t="s">
        <v>96</v>
      </c>
      <c r="V499" s="7"/>
      <c r="W499" s="100"/>
      <c r="X499" s="2"/>
      <c r="Y499" s="121">
        <f t="shared" si="127"/>
        <v>91.666666666666671</v>
      </c>
      <c r="Z499" s="121">
        <f t="shared" si="128"/>
        <v>91.666666666666671</v>
      </c>
      <c r="AA499" s="2"/>
      <c r="AB499" s="2"/>
      <c r="AC499" s="2"/>
      <c r="AD499" s="2"/>
      <c r="AE499" s="2"/>
      <c r="AF499" s="89"/>
      <c r="AH499" s="4"/>
      <c r="AJ499" s="4"/>
      <c r="AL499" s="121"/>
      <c r="AM499" s="121"/>
    </row>
    <row r="500" spans="2:39" x14ac:dyDescent="0.2">
      <c r="B500" s="183" t="s">
        <v>42</v>
      </c>
      <c r="C500" s="78">
        <v>21</v>
      </c>
      <c r="D500" s="209" t="s">
        <v>387</v>
      </c>
      <c r="E500" s="78" t="s">
        <v>397</v>
      </c>
      <c r="F500" s="194"/>
      <c r="G500" s="153" t="s">
        <v>391</v>
      </c>
      <c r="H500" s="208">
        <v>41953</v>
      </c>
      <c r="I500" s="153">
        <f t="shared" si="121"/>
        <v>2014</v>
      </c>
      <c r="J500" s="153">
        <f t="shared" si="122"/>
        <v>11</v>
      </c>
      <c r="K500" s="195">
        <f t="shared" si="123"/>
        <v>313</v>
      </c>
      <c r="L500" s="153" t="str">
        <f>VLOOKUP(J500,Months!$A$1:$C$12,3)</f>
        <v>Fall</v>
      </c>
      <c r="M500" s="153" t="str">
        <f t="shared" si="124"/>
        <v>Fall 2014</v>
      </c>
      <c r="N500" s="153">
        <f>VLOOKUP(J500,Months!$A$1:$D$12,4)</f>
        <v>0.75</v>
      </c>
      <c r="O500" s="153">
        <f t="shared" si="125"/>
        <v>2014.75</v>
      </c>
      <c r="P500" s="153">
        <f t="shared" si="126"/>
        <v>0</v>
      </c>
      <c r="Q500" s="95">
        <v>60</v>
      </c>
      <c r="R500" s="209"/>
      <c r="S500" s="209"/>
      <c r="T500" s="78">
        <v>10</v>
      </c>
      <c r="U500" s="153" t="s">
        <v>96</v>
      </c>
      <c r="V500" s="7"/>
      <c r="W500" s="100"/>
      <c r="X500" s="2"/>
      <c r="Y500" s="121">
        <f t="shared" si="127"/>
        <v>83.333333333333329</v>
      </c>
      <c r="Z500" s="121">
        <f t="shared" si="128"/>
        <v>83.333333333333329</v>
      </c>
      <c r="AA500" s="2"/>
      <c r="AB500" s="2"/>
      <c r="AC500" s="2"/>
      <c r="AD500" s="2"/>
      <c r="AE500" s="2"/>
      <c r="AF500" s="89"/>
      <c r="AH500" s="4"/>
      <c r="AJ500" s="4"/>
      <c r="AL500" s="121"/>
      <c r="AM500" s="121"/>
    </row>
    <row r="501" spans="2:39" x14ac:dyDescent="0.2">
      <c r="B501" s="182" t="s">
        <v>74</v>
      </c>
      <c r="C501" s="191" t="s">
        <v>573</v>
      </c>
      <c r="D501" s="191" t="s">
        <v>143</v>
      </c>
      <c r="E501" s="191" t="s">
        <v>573</v>
      </c>
      <c r="F501" s="191"/>
      <c r="G501" s="191" t="s">
        <v>574</v>
      </c>
      <c r="H501" s="192">
        <v>42141</v>
      </c>
      <c r="I501" s="156">
        <f>YEAR(H501)</f>
        <v>2015</v>
      </c>
      <c r="J501" s="156">
        <f>MONTH(H501)</f>
        <v>5</v>
      </c>
      <c r="K501" s="193">
        <f>H501-DATE(I501,1,1)</f>
        <v>136</v>
      </c>
      <c r="L501" s="156" t="str">
        <f>VLOOKUP(J501,Months!$A$1:$C$12,3)</f>
        <v>Spring</v>
      </c>
      <c r="M501" s="156" t="str">
        <f>CONCATENATE(L501," ",I501)</f>
        <v>Spring 2015</v>
      </c>
      <c r="N501" s="156">
        <f>VLOOKUP(J501,Months!$A$1:$D$12,4)</f>
        <v>0.25</v>
      </c>
      <c r="O501" s="156">
        <f>I501+N501</f>
        <v>2015.25</v>
      </c>
      <c r="P501" s="156">
        <f>IF(M501=M505,0,1)</f>
        <v>1</v>
      </c>
      <c r="Q501" s="156">
        <f>P501+Q505</f>
        <v>61</v>
      </c>
      <c r="R501" s="156"/>
      <c r="S501" s="156"/>
      <c r="T501" s="191">
        <v>10</v>
      </c>
      <c r="U501" s="192" t="s">
        <v>96</v>
      </c>
      <c r="V501" s="191"/>
      <c r="W501" s="151"/>
      <c r="X501" s="4"/>
      <c r="Y501" s="121">
        <f>T501*100/12</f>
        <v>83.333333333333329</v>
      </c>
      <c r="Z501" s="121">
        <f>AVERAGE(V501,X501,Y501)</f>
        <v>83.333333333333329</v>
      </c>
      <c r="AA501" s="121"/>
    </row>
    <row r="502" spans="2:39" x14ac:dyDescent="0.2">
      <c r="B502" s="183" t="s">
        <v>67</v>
      </c>
      <c r="C502" s="78" t="s">
        <v>624</v>
      </c>
      <c r="D502" s="78" t="s">
        <v>143</v>
      </c>
      <c r="E502" s="78" t="s">
        <v>223</v>
      </c>
      <c r="F502" s="153"/>
      <c r="G502" s="78" t="s">
        <v>571</v>
      </c>
      <c r="H502" s="7">
        <v>42116</v>
      </c>
      <c r="I502" s="153">
        <f t="shared" si="121"/>
        <v>2015</v>
      </c>
      <c r="J502" s="153">
        <f t="shared" si="122"/>
        <v>4</v>
      </c>
      <c r="K502" s="195">
        <f t="shared" si="123"/>
        <v>111</v>
      </c>
      <c r="L502" s="153" t="str">
        <f>VLOOKUP(J502,Months!$A$1:$C$12,3)</f>
        <v>Spring</v>
      </c>
      <c r="M502" s="153" t="str">
        <f t="shared" si="124"/>
        <v>Spring 2015</v>
      </c>
      <c r="N502" s="153">
        <f>VLOOKUP(J502,Months!$A$1:$D$12,4)</f>
        <v>0.25</v>
      </c>
      <c r="O502" s="153">
        <f t="shared" si="125"/>
        <v>2015.25</v>
      </c>
      <c r="P502" s="153">
        <f>IF(M502=M500,0,1)</f>
        <v>1</v>
      </c>
      <c r="Q502" s="153">
        <v>60</v>
      </c>
      <c r="R502" s="153"/>
      <c r="S502" s="153"/>
      <c r="T502" s="78">
        <v>10</v>
      </c>
      <c r="U502" s="7" t="s">
        <v>96</v>
      </c>
      <c r="V502" s="7"/>
      <c r="W502" s="100"/>
      <c r="X502" s="2"/>
      <c r="Y502" s="121">
        <f t="shared" si="127"/>
        <v>83.333333333333329</v>
      </c>
      <c r="Z502" s="121">
        <f t="shared" si="128"/>
        <v>83.333333333333329</v>
      </c>
      <c r="AA502" s="2"/>
      <c r="AB502" s="2"/>
      <c r="AC502" s="2"/>
      <c r="AD502" s="2"/>
      <c r="AE502" s="89"/>
      <c r="AG502" s="4"/>
      <c r="AI502" s="4"/>
      <c r="AK502" s="121"/>
      <c r="AL502" s="121"/>
    </row>
    <row r="503" spans="2:39" ht="12" customHeight="1" x14ac:dyDescent="0.2">
      <c r="B503" s="183" t="s">
        <v>524</v>
      </c>
      <c r="C503" s="78" t="s">
        <v>190</v>
      </c>
      <c r="D503" s="78" t="s">
        <v>143</v>
      </c>
      <c r="E503" s="78" t="s">
        <v>190</v>
      </c>
      <c r="F503" s="153"/>
      <c r="G503" s="78" t="s">
        <v>525</v>
      </c>
      <c r="H503" s="7">
        <v>42124</v>
      </c>
      <c r="I503" s="153">
        <f>YEAR(H503)</f>
        <v>2015</v>
      </c>
      <c r="J503" s="153">
        <f>MONTH(H503)</f>
        <v>4</v>
      </c>
      <c r="K503" s="195">
        <f>H503-DATE(I503,1,1)</f>
        <v>119</v>
      </c>
      <c r="L503" s="153" t="str">
        <f>VLOOKUP(J503,Months!$A$1:$C$12,3)</f>
        <v>Spring</v>
      </c>
      <c r="M503" s="153" t="str">
        <f>CONCATENATE(L503," ",I503)</f>
        <v>Spring 2015</v>
      </c>
      <c r="N503" s="153">
        <f>VLOOKUP(J503,Months!$A$1:$D$12,4)</f>
        <v>0.25</v>
      </c>
      <c r="O503" s="153">
        <f>I503+N503</f>
        <v>2015.25</v>
      </c>
      <c r="P503" s="153">
        <f>IF(M503=M501,0,1)</f>
        <v>0</v>
      </c>
      <c r="Q503" s="153">
        <f>P503+Q501</f>
        <v>61</v>
      </c>
      <c r="R503" s="153"/>
      <c r="S503" s="153"/>
      <c r="T503" s="141">
        <v>9</v>
      </c>
      <c r="U503" s="7" t="s">
        <v>96</v>
      </c>
      <c r="V503" s="7"/>
      <c r="W503" s="95"/>
      <c r="X503" s="2"/>
      <c r="Y503" s="121">
        <f>T503*100/12</f>
        <v>75</v>
      </c>
      <c r="Z503" s="121">
        <f>AVERAGE(V503,X503,Y503)</f>
        <v>75</v>
      </c>
      <c r="AA503" s="2"/>
      <c r="AB503" s="2"/>
      <c r="AC503" s="2"/>
      <c r="AD503" s="89"/>
      <c r="AF503" s="4"/>
      <c r="AH503" s="4"/>
      <c r="AJ503" s="121"/>
      <c r="AK503" s="121"/>
    </row>
    <row r="504" spans="2:39" x14ac:dyDescent="0.2">
      <c r="B504" s="183" t="s">
        <v>67</v>
      </c>
      <c r="C504" s="78" t="s">
        <v>624</v>
      </c>
      <c r="D504" s="78" t="s">
        <v>143</v>
      </c>
      <c r="E504" s="78" t="s">
        <v>223</v>
      </c>
      <c r="F504" s="153"/>
      <c r="G504" s="78" t="s">
        <v>571</v>
      </c>
      <c r="H504" s="7">
        <v>42289</v>
      </c>
      <c r="I504" s="153">
        <f t="shared" si="121"/>
        <v>2015</v>
      </c>
      <c r="J504" s="153">
        <f t="shared" si="122"/>
        <v>10</v>
      </c>
      <c r="K504" s="195">
        <f t="shared" si="123"/>
        <v>284</v>
      </c>
      <c r="L504" s="153" t="str">
        <f>VLOOKUP(J504,Months!$A$1:$C$12,3)</f>
        <v>Fall</v>
      </c>
      <c r="M504" s="153" t="str">
        <f t="shared" si="124"/>
        <v>Fall 2015</v>
      </c>
      <c r="N504" s="153">
        <f>VLOOKUP(J504,Months!$A$1:$D$12,4)</f>
        <v>0.75</v>
      </c>
      <c r="O504" s="153">
        <f t="shared" si="125"/>
        <v>2015.75</v>
      </c>
      <c r="P504" s="153">
        <f>IF(M504=M502,0,1)</f>
        <v>1</v>
      </c>
      <c r="Q504" s="153">
        <v>60</v>
      </c>
      <c r="R504" s="153"/>
      <c r="S504" s="153"/>
      <c r="T504" s="78">
        <v>12</v>
      </c>
      <c r="U504" s="7" t="s">
        <v>96</v>
      </c>
      <c r="V504" s="7"/>
      <c r="W504" s="100"/>
      <c r="X504" s="2"/>
      <c r="Y504" s="121">
        <f t="shared" si="127"/>
        <v>100</v>
      </c>
      <c r="Z504" s="121">
        <f t="shared" si="128"/>
        <v>100</v>
      </c>
      <c r="AA504" s="2"/>
      <c r="AB504" s="2"/>
      <c r="AC504" s="2"/>
      <c r="AD504" s="2"/>
      <c r="AE504" s="89"/>
      <c r="AG504" s="4"/>
      <c r="AI504" s="4"/>
      <c r="AK504" s="121"/>
      <c r="AL504" s="121"/>
    </row>
    <row r="505" spans="2:39" x14ac:dyDescent="0.2">
      <c r="B505" s="183" t="s">
        <v>67</v>
      </c>
      <c r="C505" s="78" t="s">
        <v>624</v>
      </c>
      <c r="D505" s="78" t="s">
        <v>143</v>
      </c>
      <c r="E505" s="78" t="s">
        <v>223</v>
      </c>
      <c r="F505" s="153"/>
      <c r="G505" s="78" t="s">
        <v>571</v>
      </c>
      <c r="H505" s="7">
        <v>42206</v>
      </c>
      <c r="I505" s="153">
        <f t="shared" si="121"/>
        <v>2015</v>
      </c>
      <c r="J505" s="153">
        <f t="shared" si="122"/>
        <v>7</v>
      </c>
      <c r="K505" s="195">
        <f t="shared" si="123"/>
        <v>201</v>
      </c>
      <c r="L505" s="153" t="str">
        <f>VLOOKUP(J505,Months!$A$1:$C$12,3)</f>
        <v>Summer</v>
      </c>
      <c r="M505" s="153" t="str">
        <f t="shared" si="124"/>
        <v>Summer 2015</v>
      </c>
      <c r="N505" s="153">
        <f>VLOOKUP(J505,Months!$A$1:$D$12,4)</f>
        <v>0.5</v>
      </c>
      <c r="O505" s="153">
        <f t="shared" si="125"/>
        <v>2015.5</v>
      </c>
      <c r="P505" s="153">
        <f t="shared" ref="P505" si="129">IF(M505=M504,0,1)</f>
        <v>1</v>
      </c>
      <c r="Q505" s="153">
        <v>60</v>
      </c>
      <c r="R505" s="153"/>
      <c r="S505" s="153"/>
      <c r="T505" s="78">
        <v>9</v>
      </c>
      <c r="U505" s="7" t="s">
        <v>96</v>
      </c>
      <c r="V505" s="7"/>
      <c r="W505" s="100"/>
      <c r="X505" s="2"/>
      <c r="Y505" s="121">
        <f t="shared" si="127"/>
        <v>75</v>
      </c>
      <c r="Z505" s="121">
        <f t="shared" si="128"/>
        <v>75</v>
      </c>
      <c r="AA505" s="2"/>
      <c r="AB505" s="2"/>
      <c r="AC505" s="2"/>
      <c r="AD505" s="2"/>
      <c r="AE505" s="89"/>
      <c r="AG505" s="4"/>
      <c r="AI505" s="4"/>
      <c r="AK505" s="121"/>
      <c r="AL505" s="121"/>
    </row>
    <row r="506" spans="2:39" x14ac:dyDescent="0.2">
      <c r="B506" s="184" t="s">
        <v>524</v>
      </c>
      <c r="C506" s="197" t="s">
        <v>190</v>
      </c>
      <c r="D506" s="197" t="s">
        <v>143</v>
      </c>
      <c r="E506" s="197" t="s">
        <v>190</v>
      </c>
      <c r="F506" s="157"/>
      <c r="G506" s="197" t="s">
        <v>525</v>
      </c>
      <c r="H506" s="158">
        <v>42247</v>
      </c>
      <c r="I506" s="157">
        <f t="shared" ref="I506" si="130">YEAR(H506)</f>
        <v>2015</v>
      </c>
      <c r="J506" s="157">
        <f t="shared" ref="J506" si="131">MONTH(H506)</f>
        <v>8</v>
      </c>
      <c r="K506" s="198">
        <f t="shared" ref="K506" si="132">H506-DATE(I506,1,1)</f>
        <v>242</v>
      </c>
      <c r="L506" s="157" t="str">
        <f>VLOOKUP(J506,Months!$A$1:$C$12,3)</f>
        <v>Summer</v>
      </c>
      <c r="M506" s="157" t="str">
        <f t="shared" ref="M506" si="133">CONCATENATE(L506," ",I506)</f>
        <v>Summer 2015</v>
      </c>
      <c r="N506" s="157">
        <f>VLOOKUP(J506,Months!$A$1:$D$12,4)</f>
        <v>0.5</v>
      </c>
      <c r="O506" s="157">
        <f t="shared" ref="O506" si="134">I506+N506</f>
        <v>2015.5</v>
      </c>
      <c r="P506" s="157">
        <f>IF(M506=M503,0,1)</f>
        <v>1</v>
      </c>
      <c r="Q506" s="157">
        <f>P506+Q503</f>
        <v>62</v>
      </c>
      <c r="R506" s="157"/>
      <c r="S506" s="157"/>
      <c r="T506" s="210">
        <v>8</v>
      </c>
      <c r="U506" s="7" t="s">
        <v>576</v>
      </c>
      <c r="V506" s="158"/>
      <c r="W506" s="98"/>
      <c r="X506" s="2"/>
      <c r="Y506" s="121">
        <f t="shared" ref="Y506" si="135">T506*100/12</f>
        <v>66.666666666666671</v>
      </c>
      <c r="Z506" s="121">
        <f t="shared" ref="Z506" si="136">AVERAGE(V506,X506,Y506)</f>
        <v>66.666666666666671</v>
      </c>
      <c r="AA506" s="2"/>
      <c r="AB506" s="2"/>
      <c r="AC506" s="2"/>
      <c r="AD506" s="89"/>
      <c r="AF506" s="4"/>
      <c r="AH506" s="4"/>
      <c r="AJ506" s="121"/>
      <c r="AK506" s="121"/>
    </row>
    <row r="507" spans="2:39" x14ac:dyDescent="0.2">
      <c r="B507" s="182" t="s">
        <v>388</v>
      </c>
      <c r="C507" s="191">
        <v>22</v>
      </c>
      <c r="D507" s="207" t="s">
        <v>387</v>
      </c>
      <c r="E507" s="191" t="s">
        <v>398</v>
      </c>
      <c r="F507" s="190"/>
      <c r="G507" s="156" t="s">
        <v>389</v>
      </c>
      <c r="H507" s="192">
        <v>42107</v>
      </c>
      <c r="I507" s="156">
        <f t="shared" ref="I507:I529" si="137">YEAR(H507)</f>
        <v>2015</v>
      </c>
      <c r="J507" s="156">
        <f t="shared" ref="J507:J529" si="138">MONTH(H507)</f>
        <v>4</v>
      </c>
      <c r="K507" s="193">
        <f t="shared" ref="K507:K529" si="139">H507-DATE(I507,1,1)</f>
        <v>102</v>
      </c>
      <c r="L507" s="156" t="str">
        <f>VLOOKUP(J507,Months!$A$1:$C$12,3)</f>
        <v>Spring</v>
      </c>
      <c r="M507" s="156" t="str">
        <f t="shared" ref="M507:M529" si="140">CONCATENATE(L507," ",I507)</f>
        <v>Spring 2015</v>
      </c>
      <c r="N507" s="156">
        <f>VLOOKUP(J507,Months!$A$1:$D$12,4)</f>
        <v>0.25</v>
      </c>
      <c r="O507" s="156">
        <f t="shared" ref="O507:O529" si="141">I507+N507</f>
        <v>2015.25</v>
      </c>
      <c r="P507" s="156">
        <f>IF(M507=M506,0,1)</f>
        <v>1</v>
      </c>
      <c r="Q507" s="156">
        <f>P507+Q506</f>
        <v>63</v>
      </c>
      <c r="R507" s="156"/>
      <c r="S507" s="156"/>
      <c r="T507" s="191">
        <v>12</v>
      </c>
      <c r="U507" s="156" t="s">
        <v>96</v>
      </c>
      <c r="V507" s="156"/>
      <c r="W507" s="151"/>
      <c r="X507" s="1"/>
      <c r="Y507" s="121">
        <f t="shared" ref="Y507:Y529" si="142">T507*100/12</f>
        <v>100</v>
      </c>
      <c r="Z507" s="121">
        <f t="shared" ref="Z507:Z529" si="143">AVERAGE(V507,X507,Y507)</f>
        <v>100</v>
      </c>
    </row>
    <row r="508" spans="2:39" x14ac:dyDescent="0.2">
      <c r="B508" s="183" t="s">
        <v>42</v>
      </c>
      <c r="C508" s="78">
        <v>19</v>
      </c>
      <c r="D508" s="209" t="s">
        <v>387</v>
      </c>
      <c r="E508" s="78" t="s">
        <v>395</v>
      </c>
      <c r="F508" s="194"/>
      <c r="G508" s="153" t="s">
        <v>390</v>
      </c>
      <c r="H508" s="7">
        <v>42105</v>
      </c>
      <c r="I508" s="153">
        <f t="shared" si="137"/>
        <v>2015</v>
      </c>
      <c r="J508" s="153">
        <f t="shared" si="138"/>
        <v>4</v>
      </c>
      <c r="K508" s="195">
        <f t="shared" si="139"/>
        <v>100</v>
      </c>
      <c r="L508" s="153" t="str">
        <f>VLOOKUP(J508,Months!$A$1:$C$12,3)</f>
        <v>Spring</v>
      </c>
      <c r="M508" s="153" t="str">
        <f t="shared" si="140"/>
        <v>Spring 2015</v>
      </c>
      <c r="N508" s="153">
        <f>VLOOKUP(J508,Months!$A$1:$D$12,4)</f>
        <v>0.25</v>
      </c>
      <c r="O508" s="153">
        <f t="shared" si="141"/>
        <v>2015.25</v>
      </c>
      <c r="P508" s="153" t="e">
        <f>IF(M508=#REF!,0,1)</f>
        <v>#REF!</v>
      </c>
      <c r="Q508" s="153" t="e">
        <f>P508+#REF!</f>
        <v>#REF!</v>
      </c>
      <c r="R508" s="153"/>
      <c r="S508" s="153"/>
      <c r="T508" s="78">
        <v>9</v>
      </c>
      <c r="U508" s="153" t="s">
        <v>96</v>
      </c>
      <c r="V508" s="153"/>
      <c r="W508" s="95"/>
      <c r="X508" s="1"/>
      <c r="Y508" s="121">
        <f t="shared" si="142"/>
        <v>75</v>
      </c>
      <c r="Z508" s="121">
        <f t="shared" si="143"/>
        <v>75</v>
      </c>
    </row>
    <row r="509" spans="2:39" x14ac:dyDescent="0.2">
      <c r="B509" s="183" t="s">
        <v>67</v>
      </c>
      <c r="C509" s="78">
        <v>10</v>
      </c>
      <c r="D509" s="209" t="s">
        <v>387</v>
      </c>
      <c r="E509" s="78" t="s">
        <v>611</v>
      </c>
      <c r="F509" s="194"/>
      <c r="G509" s="153" t="s">
        <v>633</v>
      </c>
      <c r="H509" s="7">
        <v>42107</v>
      </c>
      <c r="I509" s="153">
        <f t="shared" si="137"/>
        <v>2015</v>
      </c>
      <c r="J509" s="153">
        <f t="shared" si="138"/>
        <v>4</v>
      </c>
      <c r="K509" s="195">
        <f t="shared" si="139"/>
        <v>102</v>
      </c>
      <c r="L509" s="153" t="str">
        <f>VLOOKUP(J509,Months!$A$1:$C$12,3)</f>
        <v>Spring</v>
      </c>
      <c r="M509" s="153" t="str">
        <f t="shared" si="140"/>
        <v>Spring 2015</v>
      </c>
      <c r="N509" s="153">
        <f>VLOOKUP(J509,Months!$A$1:$D$12,4)</f>
        <v>0.25</v>
      </c>
      <c r="O509" s="153">
        <f t="shared" si="141"/>
        <v>2015.25</v>
      </c>
      <c r="P509" s="153" t="e">
        <f>IF(M509=#REF!,0,1)</f>
        <v>#REF!</v>
      </c>
      <c r="Q509" s="153" t="e">
        <f>P509+#REF!</f>
        <v>#REF!</v>
      </c>
      <c r="R509" s="153"/>
      <c r="S509" s="153"/>
      <c r="T509" s="78">
        <v>11</v>
      </c>
      <c r="U509" s="153" t="s">
        <v>96</v>
      </c>
      <c r="V509" s="153"/>
      <c r="W509" s="95"/>
      <c r="X509" s="1"/>
      <c r="Y509" s="121">
        <f t="shared" si="142"/>
        <v>91.666666666666671</v>
      </c>
      <c r="Z509" s="121">
        <f t="shared" si="143"/>
        <v>91.666666666666671</v>
      </c>
    </row>
    <row r="510" spans="2:39" x14ac:dyDescent="0.2">
      <c r="B510" s="183" t="s">
        <v>69</v>
      </c>
      <c r="C510" s="78" t="s">
        <v>663</v>
      </c>
      <c r="D510" s="209" t="s">
        <v>387</v>
      </c>
      <c r="E510" s="78" t="s">
        <v>673</v>
      </c>
      <c r="F510" s="194"/>
      <c r="G510" s="153" t="s">
        <v>664</v>
      </c>
      <c r="H510" s="7">
        <v>42127</v>
      </c>
      <c r="I510" s="153">
        <f t="shared" si="137"/>
        <v>2015</v>
      </c>
      <c r="J510" s="153">
        <f t="shared" si="138"/>
        <v>5</v>
      </c>
      <c r="K510" s="195">
        <f t="shared" si="139"/>
        <v>122</v>
      </c>
      <c r="L510" s="153" t="str">
        <f>VLOOKUP(J510,Months!$A$1:$C$12,3)</f>
        <v>Spring</v>
      </c>
      <c r="M510" s="153" t="str">
        <f t="shared" si="140"/>
        <v>Spring 2015</v>
      </c>
      <c r="N510" s="153">
        <f>VLOOKUP(J510,Months!$A$1:$D$12,4)</f>
        <v>0.25</v>
      </c>
      <c r="O510" s="153">
        <f t="shared" si="141"/>
        <v>2015.25</v>
      </c>
      <c r="P510" s="153">
        <f t="shared" ref="P510:P529" si="144">IF(M510=M507,0,1)</f>
        <v>0</v>
      </c>
      <c r="Q510" s="153">
        <f t="shared" ref="Q510:Q529" si="145">P510+Q507</f>
        <v>63</v>
      </c>
      <c r="R510" s="153"/>
      <c r="S510" s="153"/>
      <c r="T510" s="78">
        <v>6</v>
      </c>
      <c r="U510" s="153" t="s">
        <v>97</v>
      </c>
      <c r="V510" s="153"/>
      <c r="W510" s="95"/>
      <c r="X510" s="1"/>
      <c r="Y510" s="121">
        <f t="shared" si="142"/>
        <v>50</v>
      </c>
      <c r="Z510" s="121">
        <f t="shared" si="143"/>
        <v>50</v>
      </c>
    </row>
    <row r="511" spans="2:39" x14ac:dyDescent="0.2">
      <c r="B511" s="183" t="s">
        <v>69</v>
      </c>
      <c r="C511" s="78" t="s">
        <v>665</v>
      </c>
      <c r="D511" s="209" t="s">
        <v>387</v>
      </c>
      <c r="E511" s="78" t="s">
        <v>674</v>
      </c>
      <c r="F511" s="194"/>
      <c r="G511" s="153" t="s">
        <v>666</v>
      </c>
      <c r="H511" s="7">
        <v>42126</v>
      </c>
      <c r="I511" s="153">
        <f t="shared" si="137"/>
        <v>2015</v>
      </c>
      <c r="J511" s="153">
        <f t="shared" si="138"/>
        <v>5</v>
      </c>
      <c r="K511" s="195">
        <f t="shared" si="139"/>
        <v>121</v>
      </c>
      <c r="L511" s="153" t="str">
        <f>VLOOKUP(J511,Months!$A$1:$C$12,3)</f>
        <v>Spring</v>
      </c>
      <c r="M511" s="153" t="str">
        <f t="shared" si="140"/>
        <v>Spring 2015</v>
      </c>
      <c r="N511" s="153">
        <f>VLOOKUP(J511,Months!$A$1:$D$12,4)</f>
        <v>0.25</v>
      </c>
      <c r="O511" s="153">
        <f t="shared" si="141"/>
        <v>2015.25</v>
      </c>
      <c r="P511" s="153">
        <f t="shared" si="144"/>
        <v>0</v>
      </c>
      <c r="Q511" s="153" t="e">
        <f t="shared" si="145"/>
        <v>#REF!</v>
      </c>
      <c r="R511" s="153"/>
      <c r="S511" s="153"/>
      <c r="T511" s="78">
        <v>11</v>
      </c>
      <c r="U511" s="153" t="s">
        <v>96</v>
      </c>
      <c r="V511" s="153"/>
      <c r="W511" s="95"/>
      <c r="X511" s="1"/>
      <c r="Y511" s="121">
        <f t="shared" si="142"/>
        <v>91.666666666666671</v>
      </c>
      <c r="Z511" s="121">
        <f t="shared" si="143"/>
        <v>91.666666666666671</v>
      </c>
    </row>
    <row r="512" spans="2:39" x14ac:dyDescent="0.2">
      <c r="B512" s="183" t="s">
        <v>69</v>
      </c>
      <c r="C512" s="78" t="s">
        <v>667</v>
      </c>
      <c r="D512" s="209" t="s">
        <v>387</v>
      </c>
      <c r="E512" s="78" t="s">
        <v>675</v>
      </c>
      <c r="F512" s="194"/>
      <c r="G512" s="153" t="s">
        <v>668</v>
      </c>
      <c r="H512" s="7">
        <v>42126</v>
      </c>
      <c r="I512" s="153">
        <f t="shared" si="137"/>
        <v>2015</v>
      </c>
      <c r="J512" s="153">
        <f t="shared" si="138"/>
        <v>5</v>
      </c>
      <c r="K512" s="195">
        <f t="shared" si="139"/>
        <v>121</v>
      </c>
      <c r="L512" s="153" t="str">
        <f>VLOOKUP(J512,Months!$A$1:$C$12,3)</f>
        <v>Spring</v>
      </c>
      <c r="M512" s="153" t="str">
        <f t="shared" si="140"/>
        <v>Spring 2015</v>
      </c>
      <c r="N512" s="153">
        <f>VLOOKUP(J512,Months!$A$1:$D$12,4)</f>
        <v>0.25</v>
      </c>
      <c r="O512" s="153">
        <f t="shared" si="141"/>
        <v>2015.25</v>
      </c>
      <c r="P512" s="153">
        <f t="shared" si="144"/>
        <v>0</v>
      </c>
      <c r="Q512" s="153" t="e">
        <f t="shared" si="145"/>
        <v>#REF!</v>
      </c>
      <c r="R512" s="153"/>
      <c r="S512" s="153"/>
      <c r="T512" s="78">
        <v>8</v>
      </c>
      <c r="U512" s="153" t="s">
        <v>576</v>
      </c>
      <c r="V512" s="153"/>
      <c r="W512" s="95"/>
      <c r="X512" s="1"/>
      <c r="Y512" s="121">
        <f t="shared" si="142"/>
        <v>66.666666666666671</v>
      </c>
      <c r="Z512" s="121">
        <f t="shared" si="143"/>
        <v>66.666666666666671</v>
      </c>
    </row>
    <row r="513" spans="2:26" x14ac:dyDescent="0.2">
      <c r="B513" s="183" t="s">
        <v>604</v>
      </c>
      <c r="C513" s="78">
        <v>15</v>
      </c>
      <c r="D513" s="209" t="s">
        <v>387</v>
      </c>
      <c r="E513" s="78" t="str">
        <f>CONCATENATE("GCA-",C513)</f>
        <v>GCA-15</v>
      </c>
      <c r="F513" s="194"/>
      <c r="G513" s="153" t="s">
        <v>632</v>
      </c>
      <c r="H513" s="7">
        <v>42135</v>
      </c>
      <c r="I513" s="153">
        <f t="shared" si="137"/>
        <v>2015</v>
      </c>
      <c r="J513" s="153">
        <f t="shared" si="138"/>
        <v>5</v>
      </c>
      <c r="K513" s="195">
        <f t="shared" si="139"/>
        <v>130</v>
      </c>
      <c r="L513" s="153" t="str">
        <f>VLOOKUP(J513,Months!$A$1:$C$12,3)</f>
        <v>Spring</v>
      </c>
      <c r="M513" s="153" t="str">
        <f t="shared" si="140"/>
        <v>Spring 2015</v>
      </c>
      <c r="N513" s="153">
        <f>VLOOKUP(J513,Months!$A$1:$D$12,4)</f>
        <v>0.25</v>
      </c>
      <c r="O513" s="153">
        <f t="shared" si="141"/>
        <v>2015.25</v>
      </c>
      <c r="P513" s="153">
        <f t="shared" si="144"/>
        <v>0</v>
      </c>
      <c r="Q513" s="153">
        <f t="shared" si="145"/>
        <v>63</v>
      </c>
      <c r="R513" s="153"/>
      <c r="S513" s="153"/>
      <c r="T513" s="78">
        <v>11</v>
      </c>
      <c r="U513" s="153" t="s">
        <v>96</v>
      </c>
      <c r="V513" s="153"/>
      <c r="W513" s="95"/>
      <c r="X513" s="1"/>
      <c r="Y513" s="121">
        <f t="shared" si="142"/>
        <v>91.666666666666671</v>
      </c>
      <c r="Z513" s="121">
        <f t="shared" si="143"/>
        <v>91.666666666666671</v>
      </c>
    </row>
    <row r="514" spans="2:26" x14ac:dyDescent="0.2">
      <c r="B514" s="183" t="s">
        <v>602</v>
      </c>
      <c r="C514" s="78">
        <v>7</v>
      </c>
      <c r="D514" s="209" t="s">
        <v>387</v>
      </c>
      <c r="E514" s="78" t="str">
        <f t="shared" ref="E514:E525" si="146">CONCATENATE("GCA-",C514)</f>
        <v>GCA-7</v>
      </c>
      <c r="F514" s="194"/>
      <c r="G514" s="153" t="s">
        <v>631</v>
      </c>
      <c r="H514" s="7">
        <v>42138</v>
      </c>
      <c r="I514" s="153">
        <f t="shared" si="137"/>
        <v>2015</v>
      </c>
      <c r="J514" s="153">
        <f t="shared" si="138"/>
        <v>5</v>
      </c>
      <c r="K514" s="195">
        <f t="shared" si="139"/>
        <v>133</v>
      </c>
      <c r="L514" s="153" t="str">
        <f>VLOOKUP(J514,Months!$A$1:$C$12,3)</f>
        <v>Spring</v>
      </c>
      <c r="M514" s="153" t="str">
        <f t="shared" si="140"/>
        <v>Spring 2015</v>
      </c>
      <c r="N514" s="153">
        <f>VLOOKUP(J514,Months!$A$1:$D$12,4)</f>
        <v>0.25</v>
      </c>
      <c r="O514" s="153">
        <f t="shared" si="141"/>
        <v>2015.25</v>
      </c>
      <c r="P514" s="153">
        <f t="shared" si="144"/>
        <v>0</v>
      </c>
      <c r="Q514" s="153" t="e">
        <f t="shared" si="145"/>
        <v>#REF!</v>
      </c>
      <c r="R514" s="153"/>
      <c r="S514" s="153"/>
      <c r="T514" s="78">
        <v>12</v>
      </c>
      <c r="U514" s="153" t="s">
        <v>96</v>
      </c>
      <c r="V514" s="153"/>
      <c r="W514" s="95"/>
      <c r="X514" s="1"/>
      <c r="Y514" s="121">
        <f t="shared" si="142"/>
        <v>100</v>
      </c>
      <c r="Z514" s="121">
        <f t="shared" si="143"/>
        <v>100</v>
      </c>
    </row>
    <row r="515" spans="2:26" x14ac:dyDescent="0.2">
      <c r="B515" s="183" t="s">
        <v>634</v>
      </c>
      <c r="C515" s="78">
        <v>9</v>
      </c>
      <c r="D515" s="209" t="s">
        <v>387</v>
      </c>
      <c r="E515" s="78" t="str">
        <f t="shared" si="146"/>
        <v>GCA-9</v>
      </c>
      <c r="F515" s="194"/>
      <c r="G515" s="153" t="s">
        <v>635</v>
      </c>
      <c r="H515" s="7">
        <v>42119</v>
      </c>
      <c r="I515" s="153">
        <f t="shared" si="137"/>
        <v>2015</v>
      </c>
      <c r="J515" s="153">
        <f t="shared" si="138"/>
        <v>4</v>
      </c>
      <c r="K515" s="195">
        <f t="shared" si="139"/>
        <v>114</v>
      </c>
      <c r="L515" s="153" t="str">
        <f>VLOOKUP(J515,Months!$A$1:$C$12,3)</f>
        <v>Spring</v>
      </c>
      <c r="M515" s="153" t="str">
        <f t="shared" si="140"/>
        <v>Spring 2015</v>
      </c>
      <c r="N515" s="153">
        <f>VLOOKUP(J515,Months!$A$1:$D$12,4)</f>
        <v>0.25</v>
      </c>
      <c r="O515" s="153">
        <f t="shared" si="141"/>
        <v>2015.25</v>
      </c>
      <c r="P515" s="153">
        <f t="shared" si="144"/>
        <v>0</v>
      </c>
      <c r="Q515" s="153" t="e">
        <f t="shared" si="145"/>
        <v>#REF!</v>
      </c>
      <c r="R515" s="153"/>
      <c r="S515" s="153"/>
      <c r="T515" s="78">
        <v>8</v>
      </c>
      <c r="U515" s="153" t="s">
        <v>97</v>
      </c>
      <c r="V515" s="153"/>
      <c r="W515" s="95"/>
      <c r="X515" s="1"/>
      <c r="Y515" s="121">
        <f t="shared" si="142"/>
        <v>66.666666666666671</v>
      </c>
      <c r="Z515" s="121">
        <f t="shared" si="143"/>
        <v>66.666666666666671</v>
      </c>
    </row>
    <row r="516" spans="2:26" x14ac:dyDescent="0.2">
      <c r="B516" s="183" t="s">
        <v>385</v>
      </c>
      <c r="C516" s="78">
        <v>17</v>
      </c>
      <c r="D516" s="209" t="s">
        <v>387</v>
      </c>
      <c r="E516" s="78" t="str">
        <f t="shared" si="146"/>
        <v>GCA-17</v>
      </c>
      <c r="F516" s="194"/>
      <c r="G516" s="153" t="s">
        <v>386</v>
      </c>
      <c r="H516" s="7">
        <v>42129</v>
      </c>
      <c r="I516" s="153">
        <f t="shared" si="137"/>
        <v>2015</v>
      </c>
      <c r="J516" s="153">
        <f t="shared" si="138"/>
        <v>5</v>
      </c>
      <c r="K516" s="195">
        <f t="shared" si="139"/>
        <v>124</v>
      </c>
      <c r="L516" s="153" t="str">
        <f>VLOOKUP(J516,Months!$A$1:$C$12,3)</f>
        <v>Spring</v>
      </c>
      <c r="M516" s="153" t="str">
        <f t="shared" si="140"/>
        <v>Spring 2015</v>
      </c>
      <c r="N516" s="153">
        <f>VLOOKUP(J516,Months!$A$1:$D$12,4)</f>
        <v>0.25</v>
      </c>
      <c r="O516" s="153">
        <f t="shared" si="141"/>
        <v>2015.25</v>
      </c>
      <c r="P516" s="153">
        <f t="shared" si="144"/>
        <v>0</v>
      </c>
      <c r="Q516" s="153">
        <f t="shared" si="145"/>
        <v>63</v>
      </c>
      <c r="R516" s="153"/>
      <c r="S516" s="153"/>
      <c r="T516" s="78">
        <v>9</v>
      </c>
      <c r="U516" s="153" t="s">
        <v>96</v>
      </c>
      <c r="V516" s="153"/>
      <c r="W516" s="95"/>
      <c r="X516" s="1"/>
      <c r="Y516" s="121">
        <f t="shared" si="142"/>
        <v>75</v>
      </c>
      <c r="Z516" s="121">
        <f t="shared" si="143"/>
        <v>75</v>
      </c>
    </row>
    <row r="517" spans="2:26" x14ac:dyDescent="0.2">
      <c r="B517" s="183" t="s">
        <v>42</v>
      </c>
      <c r="C517" s="78">
        <v>21</v>
      </c>
      <c r="D517" s="209" t="s">
        <v>387</v>
      </c>
      <c r="E517" s="78" t="str">
        <f t="shared" si="146"/>
        <v>GCA-21</v>
      </c>
      <c r="F517" s="194"/>
      <c r="G517" s="153" t="s">
        <v>391</v>
      </c>
      <c r="H517" s="7">
        <v>42150</v>
      </c>
      <c r="I517" s="153">
        <f t="shared" si="137"/>
        <v>2015</v>
      </c>
      <c r="J517" s="153">
        <f t="shared" si="138"/>
        <v>5</v>
      </c>
      <c r="K517" s="195">
        <f t="shared" si="139"/>
        <v>145</v>
      </c>
      <c r="L517" s="153" t="str">
        <f>VLOOKUP(J517,Months!$A$1:$C$12,3)</f>
        <v>Spring</v>
      </c>
      <c r="M517" s="153" t="str">
        <f t="shared" si="140"/>
        <v>Spring 2015</v>
      </c>
      <c r="N517" s="153">
        <f>VLOOKUP(J517,Months!$A$1:$D$12,4)</f>
        <v>0.25</v>
      </c>
      <c r="O517" s="153">
        <f t="shared" si="141"/>
        <v>2015.25</v>
      </c>
      <c r="P517" s="153">
        <f t="shared" si="144"/>
        <v>0</v>
      </c>
      <c r="Q517" s="153" t="e">
        <f t="shared" si="145"/>
        <v>#REF!</v>
      </c>
      <c r="R517" s="153"/>
      <c r="S517" s="153"/>
      <c r="T517" s="78">
        <v>11</v>
      </c>
      <c r="U517" s="153" t="s">
        <v>96</v>
      </c>
      <c r="V517" s="153"/>
      <c r="W517" s="95"/>
      <c r="X517" s="1"/>
      <c r="Y517" s="121">
        <f t="shared" si="142"/>
        <v>91.666666666666671</v>
      </c>
      <c r="Z517" s="121">
        <f t="shared" si="143"/>
        <v>91.666666666666671</v>
      </c>
    </row>
    <row r="518" spans="2:26" x14ac:dyDescent="0.2">
      <c r="B518" s="183" t="s">
        <v>388</v>
      </c>
      <c r="C518" s="78" t="s">
        <v>669</v>
      </c>
      <c r="D518" s="209" t="s">
        <v>387</v>
      </c>
      <c r="E518" s="78" t="s">
        <v>676</v>
      </c>
      <c r="F518" s="194"/>
      <c r="G518" s="153" t="s">
        <v>670</v>
      </c>
      <c r="H518" s="7">
        <v>42123</v>
      </c>
      <c r="I518" s="153">
        <f t="shared" si="137"/>
        <v>2015</v>
      </c>
      <c r="J518" s="153">
        <f t="shared" si="138"/>
        <v>4</v>
      </c>
      <c r="K518" s="195">
        <f t="shared" si="139"/>
        <v>118</v>
      </c>
      <c r="L518" s="153" t="str">
        <f>VLOOKUP(J518,Months!$A$1:$C$12,3)</f>
        <v>Spring</v>
      </c>
      <c r="M518" s="153" t="str">
        <f t="shared" si="140"/>
        <v>Spring 2015</v>
      </c>
      <c r="N518" s="153">
        <f>VLOOKUP(J518,Months!$A$1:$D$12,4)</f>
        <v>0.25</v>
      </c>
      <c r="O518" s="153">
        <f t="shared" si="141"/>
        <v>2015.25</v>
      </c>
      <c r="P518" s="153">
        <f t="shared" si="144"/>
        <v>0</v>
      </c>
      <c r="Q518" s="153" t="e">
        <f t="shared" si="145"/>
        <v>#REF!</v>
      </c>
      <c r="R518" s="153"/>
      <c r="S518" s="153"/>
      <c r="T518" s="78">
        <v>11</v>
      </c>
      <c r="U518" s="153" t="s">
        <v>96</v>
      </c>
      <c r="V518" s="153"/>
      <c r="W518" s="95"/>
      <c r="X518" s="1"/>
      <c r="Y518" s="121">
        <f t="shared" si="142"/>
        <v>91.666666666666671</v>
      </c>
      <c r="Z518" s="121">
        <f t="shared" si="143"/>
        <v>91.666666666666671</v>
      </c>
    </row>
    <row r="519" spans="2:26" x14ac:dyDescent="0.2">
      <c r="B519" s="183" t="s">
        <v>42</v>
      </c>
      <c r="C519" s="78">
        <v>3</v>
      </c>
      <c r="D519" s="209" t="s">
        <v>387</v>
      </c>
      <c r="E519" s="78" t="str">
        <f t="shared" si="146"/>
        <v>GCA-3</v>
      </c>
      <c r="F519" s="194"/>
      <c r="G519" s="153" t="s">
        <v>630</v>
      </c>
      <c r="H519" s="7">
        <v>42152</v>
      </c>
      <c r="I519" s="153">
        <f t="shared" si="137"/>
        <v>2015</v>
      </c>
      <c r="J519" s="153">
        <f t="shared" si="138"/>
        <v>5</v>
      </c>
      <c r="K519" s="195">
        <f t="shared" si="139"/>
        <v>147</v>
      </c>
      <c r="L519" s="153" t="str">
        <f>VLOOKUP(J519,Months!$A$1:$C$12,3)</f>
        <v>Spring</v>
      </c>
      <c r="M519" s="153" t="str">
        <f t="shared" si="140"/>
        <v>Spring 2015</v>
      </c>
      <c r="N519" s="153">
        <f>VLOOKUP(J519,Months!$A$1:$D$12,4)</f>
        <v>0.25</v>
      </c>
      <c r="O519" s="153">
        <f t="shared" si="141"/>
        <v>2015.25</v>
      </c>
      <c r="P519" s="153">
        <f t="shared" si="144"/>
        <v>0</v>
      </c>
      <c r="Q519" s="153">
        <f t="shared" si="145"/>
        <v>63</v>
      </c>
      <c r="R519" s="153"/>
      <c r="S519" s="153"/>
      <c r="T519" s="78">
        <v>9</v>
      </c>
      <c r="U519" s="153" t="s">
        <v>96</v>
      </c>
      <c r="V519" s="153"/>
      <c r="W519" s="95"/>
      <c r="X519" s="1"/>
      <c r="Y519" s="121">
        <f t="shared" si="142"/>
        <v>75</v>
      </c>
      <c r="Z519" s="121">
        <f t="shared" si="143"/>
        <v>75</v>
      </c>
    </row>
    <row r="520" spans="2:26" x14ac:dyDescent="0.2">
      <c r="B520" s="183" t="s">
        <v>671</v>
      </c>
      <c r="C520" s="78">
        <v>8</v>
      </c>
      <c r="D520" s="209" t="s">
        <v>387</v>
      </c>
      <c r="E520" s="78" t="str">
        <f t="shared" si="146"/>
        <v>GCA-8</v>
      </c>
      <c r="F520" s="194"/>
      <c r="G520" s="153" t="s">
        <v>672</v>
      </c>
      <c r="H520" s="7">
        <v>42154</v>
      </c>
      <c r="I520" s="153">
        <f t="shared" si="137"/>
        <v>2015</v>
      </c>
      <c r="J520" s="153">
        <f t="shared" si="138"/>
        <v>5</v>
      </c>
      <c r="K520" s="195">
        <f t="shared" si="139"/>
        <v>149</v>
      </c>
      <c r="L520" s="153" t="str">
        <f>VLOOKUP(J520,Months!$A$1:$C$12,3)</f>
        <v>Spring</v>
      </c>
      <c r="M520" s="153" t="str">
        <f t="shared" si="140"/>
        <v>Spring 2015</v>
      </c>
      <c r="N520" s="153">
        <f>VLOOKUP(J520,Months!$A$1:$D$12,4)</f>
        <v>0.25</v>
      </c>
      <c r="O520" s="153">
        <f t="shared" si="141"/>
        <v>2015.25</v>
      </c>
      <c r="P520" s="153">
        <f t="shared" si="144"/>
        <v>0</v>
      </c>
      <c r="Q520" s="153" t="e">
        <f t="shared" si="145"/>
        <v>#REF!</v>
      </c>
      <c r="R520" s="153"/>
      <c r="S520" s="153"/>
      <c r="T520" s="78">
        <v>12</v>
      </c>
      <c r="U520" s="153" t="s">
        <v>96</v>
      </c>
      <c r="V520" s="153"/>
      <c r="W520" s="95"/>
      <c r="X520" s="1"/>
      <c r="Y520" s="121">
        <f t="shared" si="142"/>
        <v>100</v>
      </c>
      <c r="Z520" s="121">
        <f t="shared" si="143"/>
        <v>100</v>
      </c>
    </row>
    <row r="521" spans="2:26" x14ac:dyDescent="0.2">
      <c r="B521" s="183" t="s">
        <v>634</v>
      </c>
      <c r="C521" s="78">
        <v>9</v>
      </c>
      <c r="D521" s="209" t="s">
        <v>387</v>
      </c>
      <c r="E521" s="78" t="str">
        <f t="shared" si="146"/>
        <v>GCA-9</v>
      </c>
      <c r="F521" s="194"/>
      <c r="G521" s="153" t="s">
        <v>635</v>
      </c>
      <c r="H521" s="7">
        <v>42304</v>
      </c>
      <c r="I521" s="153">
        <f t="shared" si="137"/>
        <v>2015</v>
      </c>
      <c r="J521" s="153">
        <f t="shared" si="138"/>
        <v>10</v>
      </c>
      <c r="K521" s="195">
        <f t="shared" si="139"/>
        <v>299</v>
      </c>
      <c r="L521" s="153" t="str">
        <f>VLOOKUP(J521,Months!$A$1:$C$12,3)</f>
        <v>Fall</v>
      </c>
      <c r="M521" s="153" t="str">
        <f t="shared" si="140"/>
        <v>Fall 2015</v>
      </c>
      <c r="N521" s="153">
        <f>VLOOKUP(J521,Months!$A$1:$D$12,4)</f>
        <v>0.75</v>
      </c>
      <c r="O521" s="153">
        <f t="shared" si="141"/>
        <v>2015.75</v>
      </c>
      <c r="P521" s="153">
        <f t="shared" si="144"/>
        <v>1</v>
      </c>
      <c r="Q521" s="153" t="e">
        <f t="shared" si="145"/>
        <v>#REF!</v>
      </c>
      <c r="R521" s="153"/>
      <c r="S521" s="153"/>
      <c r="T521" s="78">
        <v>6</v>
      </c>
      <c r="U521" s="153" t="s">
        <v>97</v>
      </c>
      <c r="V521" s="153"/>
      <c r="W521" s="95"/>
      <c r="X521" s="1"/>
      <c r="Y521" s="121">
        <f t="shared" si="142"/>
        <v>50</v>
      </c>
      <c r="Z521" s="121">
        <f t="shared" si="143"/>
        <v>50</v>
      </c>
    </row>
    <row r="522" spans="2:26" x14ac:dyDescent="0.2">
      <c r="B522" s="183" t="s">
        <v>67</v>
      </c>
      <c r="C522" s="78">
        <v>10</v>
      </c>
      <c r="D522" s="209" t="s">
        <v>387</v>
      </c>
      <c r="E522" s="78" t="str">
        <f t="shared" si="146"/>
        <v>GCA-10</v>
      </c>
      <c r="F522" s="194"/>
      <c r="G522" s="153" t="s">
        <v>633</v>
      </c>
      <c r="H522" s="7">
        <v>42308</v>
      </c>
      <c r="I522" s="153">
        <f t="shared" si="137"/>
        <v>2015</v>
      </c>
      <c r="J522" s="153">
        <f t="shared" si="138"/>
        <v>10</v>
      </c>
      <c r="K522" s="195">
        <f t="shared" si="139"/>
        <v>303</v>
      </c>
      <c r="L522" s="153" t="str">
        <f>VLOOKUP(J522,Months!$A$1:$C$12,3)</f>
        <v>Fall</v>
      </c>
      <c r="M522" s="153" t="str">
        <f t="shared" si="140"/>
        <v>Fall 2015</v>
      </c>
      <c r="N522" s="153">
        <f>VLOOKUP(J522,Months!$A$1:$D$12,4)</f>
        <v>0.75</v>
      </c>
      <c r="O522" s="153">
        <f t="shared" si="141"/>
        <v>2015.75</v>
      </c>
      <c r="P522" s="153">
        <f t="shared" si="144"/>
        <v>1</v>
      </c>
      <c r="Q522" s="153">
        <f t="shared" si="145"/>
        <v>64</v>
      </c>
      <c r="R522" s="153"/>
      <c r="S522" s="153"/>
      <c r="T522" s="78">
        <v>10</v>
      </c>
      <c r="U522" s="153" t="s">
        <v>96</v>
      </c>
      <c r="V522" s="153"/>
      <c r="W522" s="95"/>
      <c r="X522" s="1"/>
      <c r="Y522" s="121">
        <f t="shared" si="142"/>
        <v>83.333333333333329</v>
      </c>
      <c r="Z522" s="121">
        <f t="shared" si="143"/>
        <v>83.333333333333329</v>
      </c>
    </row>
    <row r="523" spans="2:26" x14ac:dyDescent="0.2">
      <c r="B523" s="183" t="s">
        <v>604</v>
      </c>
      <c r="C523" s="78">
        <v>15</v>
      </c>
      <c r="D523" s="209" t="s">
        <v>387</v>
      </c>
      <c r="E523" s="78" t="str">
        <f t="shared" si="146"/>
        <v>GCA-15</v>
      </c>
      <c r="F523" s="194"/>
      <c r="G523" s="153" t="s">
        <v>632</v>
      </c>
      <c r="H523" s="7">
        <v>42297</v>
      </c>
      <c r="I523" s="153">
        <f t="shared" si="137"/>
        <v>2015</v>
      </c>
      <c r="J523" s="153">
        <f t="shared" si="138"/>
        <v>10</v>
      </c>
      <c r="K523" s="195">
        <f t="shared" si="139"/>
        <v>292</v>
      </c>
      <c r="L523" s="153" t="str">
        <f>VLOOKUP(J523,Months!$A$1:$C$12,3)</f>
        <v>Fall</v>
      </c>
      <c r="M523" s="153" t="str">
        <f t="shared" si="140"/>
        <v>Fall 2015</v>
      </c>
      <c r="N523" s="153">
        <f>VLOOKUP(J523,Months!$A$1:$D$12,4)</f>
        <v>0.75</v>
      </c>
      <c r="O523" s="153">
        <f t="shared" si="141"/>
        <v>2015.75</v>
      </c>
      <c r="P523" s="153">
        <f t="shared" si="144"/>
        <v>1</v>
      </c>
      <c r="Q523" s="153" t="e">
        <f t="shared" si="145"/>
        <v>#REF!</v>
      </c>
      <c r="R523" s="153"/>
      <c r="S523" s="153"/>
      <c r="T523" s="78">
        <v>9</v>
      </c>
      <c r="U523" s="153" t="s">
        <v>96</v>
      </c>
      <c r="V523" s="153"/>
      <c r="W523" s="95"/>
      <c r="X523" s="1"/>
      <c r="Y523" s="121">
        <f t="shared" si="142"/>
        <v>75</v>
      </c>
      <c r="Z523" s="121">
        <f t="shared" si="143"/>
        <v>75</v>
      </c>
    </row>
    <row r="524" spans="2:26" x14ac:dyDescent="0.2">
      <c r="B524" s="183" t="s">
        <v>42</v>
      </c>
      <c r="C524" s="78">
        <v>19</v>
      </c>
      <c r="D524" s="209" t="s">
        <v>387</v>
      </c>
      <c r="E524" s="78" t="str">
        <f t="shared" si="146"/>
        <v>GCA-19</v>
      </c>
      <c r="F524" s="194"/>
      <c r="G524" s="153" t="s">
        <v>390</v>
      </c>
      <c r="H524" s="7">
        <v>42262</v>
      </c>
      <c r="I524" s="153">
        <f t="shared" si="137"/>
        <v>2015</v>
      </c>
      <c r="J524" s="153">
        <f t="shared" si="138"/>
        <v>9</v>
      </c>
      <c r="K524" s="195">
        <f t="shared" si="139"/>
        <v>257</v>
      </c>
      <c r="L524" s="153" t="str">
        <f>VLOOKUP(J524,Months!$A$1:$C$12,3)</f>
        <v>Fall</v>
      </c>
      <c r="M524" s="153" t="str">
        <f t="shared" si="140"/>
        <v>Fall 2015</v>
      </c>
      <c r="N524" s="153">
        <f>VLOOKUP(J524,Months!$A$1:$D$12,4)</f>
        <v>0.75</v>
      </c>
      <c r="O524" s="153">
        <f t="shared" si="141"/>
        <v>2015.75</v>
      </c>
      <c r="P524" s="153">
        <f t="shared" si="144"/>
        <v>0</v>
      </c>
      <c r="Q524" s="153" t="e">
        <f t="shared" si="145"/>
        <v>#REF!</v>
      </c>
      <c r="R524" s="153"/>
      <c r="S524" s="153"/>
      <c r="T524" s="78">
        <v>7</v>
      </c>
      <c r="U524" s="153" t="s">
        <v>97</v>
      </c>
      <c r="V524" s="153"/>
      <c r="W524" s="95"/>
      <c r="X524" s="1"/>
      <c r="Y524" s="121">
        <f t="shared" si="142"/>
        <v>58.333333333333336</v>
      </c>
      <c r="Z524" s="121">
        <f t="shared" si="143"/>
        <v>58.333333333333336</v>
      </c>
    </row>
    <row r="525" spans="2:26" x14ac:dyDescent="0.2">
      <c r="B525" s="183" t="s">
        <v>388</v>
      </c>
      <c r="C525" s="78">
        <v>22</v>
      </c>
      <c r="D525" s="209" t="s">
        <v>387</v>
      </c>
      <c r="E525" s="78" t="str">
        <f t="shared" si="146"/>
        <v>GCA-22</v>
      </c>
      <c r="F525" s="194"/>
      <c r="G525" s="153" t="s">
        <v>389</v>
      </c>
      <c r="H525" s="7">
        <v>42263</v>
      </c>
      <c r="I525" s="153">
        <f t="shared" si="137"/>
        <v>2015</v>
      </c>
      <c r="J525" s="153">
        <f t="shared" si="138"/>
        <v>9</v>
      </c>
      <c r="K525" s="195">
        <f t="shared" si="139"/>
        <v>258</v>
      </c>
      <c r="L525" s="153" t="str">
        <f>VLOOKUP(J525,Months!$A$1:$C$12,3)</f>
        <v>Fall</v>
      </c>
      <c r="M525" s="153" t="str">
        <f t="shared" si="140"/>
        <v>Fall 2015</v>
      </c>
      <c r="N525" s="153">
        <f>VLOOKUP(J525,Months!$A$1:$D$12,4)</f>
        <v>0.75</v>
      </c>
      <c r="O525" s="153">
        <f t="shared" si="141"/>
        <v>2015.75</v>
      </c>
      <c r="P525" s="153">
        <f t="shared" si="144"/>
        <v>0</v>
      </c>
      <c r="Q525" s="153">
        <f t="shared" si="145"/>
        <v>64</v>
      </c>
      <c r="R525" s="153"/>
      <c r="S525" s="153"/>
      <c r="T525" s="78">
        <v>9</v>
      </c>
      <c r="U525" s="153" t="s">
        <v>96</v>
      </c>
      <c r="V525" s="153"/>
      <c r="W525" s="95"/>
      <c r="X525" s="1"/>
      <c r="Y525" s="121">
        <f t="shared" si="142"/>
        <v>75</v>
      </c>
      <c r="Z525" s="121">
        <f t="shared" si="143"/>
        <v>75</v>
      </c>
    </row>
    <row r="526" spans="2:26" x14ac:dyDescent="0.2">
      <c r="B526" s="183" t="s">
        <v>388</v>
      </c>
      <c r="C526" s="78" t="s">
        <v>669</v>
      </c>
      <c r="D526" s="209" t="s">
        <v>387</v>
      </c>
      <c r="E526" s="78" t="s">
        <v>676</v>
      </c>
      <c r="F526" s="194"/>
      <c r="G526" s="153" t="s">
        <v>670</v>
      </c>
      <c r="H526" s="7">
        <v>42284</v>
      </c>
      <c r="I526" s="153">
        <f t="shared" si="137"/>
        <v>2015</v>
      </c>
      <c r="J526" s="153">
        <f t="shared" si="138"/>
        <v>10</v>
      </c>
      <c r="K526" s="195">
        <f t="shared" si="139"/>
        <v>279</v>
      </c>
      <c r="L526" s="153" t="str">
        <f>VLOOKUP(J526,Months!$A$1:$C$12,3)</f>
        <v>Fall</v>
      </c>
      <c r="M526" s="153" t="str">
        <f t="shared" si="140"/>
        <v>Fall 2015</v>
      </c>
      <c r="N526" s="153">
        <f>VLOOKUP(J526,Months!$A$1:$D$12,4)</f>
        <v>0.75</v>
      </c>
      <c r="O526" s="153">
        <f t="shared" si="141"/>
        <v>2015.75</v>
      </c>
      <c r="P526" s="153">
        <f t="shared" si="144"/>
        <v>0</v>
      </c>
      <c r="Q526" s="153" t="e">
        <f t="shared" si="145"/>
        <v>#REF!</v>
      </c>
      <c r="R526" s="153"/>
      <c r="S526" s="153"/>
      <c r="T526" s="78">
        <v>8</v>
      </c>
      <c r="U526" s="153" t="s">
        <v>576</v>
      </c>
      <c r="V526" s="153"/>
      <c r="W526" s="95"/>
      <c r="X526" s="1"/>
      <c r="Y526" s="121">
        <f t="shared" si="142"/>
        <v>66.666666666666671</v>
      </c>
      <c r="Z526" s="121">
        <f t="shared" si="143"/>
        <v>66.666666666666671</v>
      </c>
    </row>
    <row r="527" spans="2:26" x14ac:dyDescent="0.2">
      <c r="B527" s="183" t="s">
        <v>69</v>
      </c>
      <c r="C527" s="78" t="s">
        <v>663</v>
      </c>
      <c r="D527" s="209" t="s">
        <v>387</v>
      </c>
      <c r="E527" s="78" t="s">
        <v>673</v>
      </c>
      <c r="F527" s="194"/>
      <c r="G527" s="153" t="s">
        <v>664</v>
      </c>
      <c r="H527" s="7">
        <v>42299</v>
      </c>
      <c r="I527" s="153">
        <f t="shared" si="137"/>
        <v>2015</v>
      </c>
      <c r="J527" s="153">
        <f t="shared" si="138"/>
        <v>10</v>
      </c>
      <c r="K527" s="195">
        <f t="shared" si="139"/>
        <v>294</v>
      </c>
      <c r="L527" s="153" t="str">
        <f>VLOOKUP(J527,Months!$A$1:$C$12,3)</f>
        <v>Fall</v>
      </c>
      <c r="M527" s="153" t="str">
        <f t="shared" si="140"/>
        <v>Fall 2015</v>
      </c>
      <c r="N527" s="153">
        <f>VLOOKUP(J527,Months!$A$1:$D$12,4)</f>
        <v>0.75</v>
      </c>
      <c r="O527" s="153">
        <f t="shared" si="141"/>
        <v>2015.75</v>
      </c>
      <c r="P527" s="153">
        <f t="shared" si="144"/>
        <v>0</v>
      </c>
      <c r="Q527" s="153" t="e">
        <f t="shared" si="145"/>
        <v>#REF!</v>
      </c>
      <c r="R527" s="153"/>
      <c r="S527" s="153"/>
      <c r="T527" s="78">
        <v>7</v>
      </c>
      <c r="U527" s="153" t="s">
        <v>97</v>
      </c>
      <c r="V527" s="153"/>
      <c r="W527" s="95"/>
      <c r="X527" s="1"/>
      <c r="Y527" s="121">
        <f t="shared" si="142"/>
        <v>58.333333333333336</v>
      </c>
      <c r="Z527" s="121">
        <f t="shared" si="143"/>
        <v>58.333333333333336</v>
      </c>
    </row>
    <row r="528" spans="2:26" x14ac:dyDescent="0.2">
      <c r="B528" s="183" t="s">
        <v>69</v>
      </c>
      <c r="C528" s="78" t="s">
        <v>665</v>
      </c>
      <c r="D528" s="209" t="s">
        <v>387</v>
      </c>
      <c r="E528" s="78" t="s">
        <v>674</v>
      </c>
      <c r="F528" s="194"/>
      <c r="G528" s="153" t="s">
        <v>666</v>
      </c>
      <c r="H528" s="7">
        <v>42294</v>
      </c>
      <c r="I528" s="153">
        <f t="shared" si="137"/>
        <v>2015</v>
      </c>
      <c r="J528" s="153">
        <f t="shared" si="138"/>
        <v>10</v>
      </c>
      <c r="K528" s="195">
        <f t="shared" si="139"/>
        <v>289</v>
      </c>
      <c r="L528" s="153" t="str">
        <f>VLOOKUP(J528,Months!$A$1:$C$12,3)</f>
        <v>Fall</v>
      </c>
      <c r="M528" s="153" t="str">
        <f t="shared" si="140"/>
        <v>Fall 2015</v>
      </c>
      <c r="N528" s="153">
        <f>VLOOKUP(J528,Months!$A$1:$D$12,4)</f>
        <v>0.75</v>
      </c>
      <c r="O528" s="153">
        <f t="shared" si="141"/>
        <v>2015.75</v>
      </c>
      <c r="P528" s="153">
        <f t="shared" si="144"/>
        <v>0</v>
      </c>
      <c r="Q528" s="153">
        <f t="shared" si="145"/>
        <v>64</v>
      </c>
      <c r="R528" s="153"/>
      <c r="S528" s="153"/>
      <c r="T528" s="78">
        <v>11</v>
      </c>
      <c r="U528" s="153" t="s">
        <v>96</v>
      </c>
      <c r="V528" s="153"/>
      <c r="W528" s="95"/>
      <c r="X528" s="1"/>
      <c r="Y528" s="121">
        <f t="shared" si="142"/>
        <v>91.666666666666671</v>
      </c>
      <c r="Z528" s="121">
        <f t="shared" si="143"/>
        <v>91.666666666666671</v>
      </c>
    </row>
    <row r="529" spans="2:28" x14ac:dyDescent="0.2">
      <c r="B529" s="184" t="s">
        <v>69</v>
      </c>
      <c r="C529" s="197" t="s">
        <v>667</v>
      </c>
      <c r="D529" s="226" t="s">
        <v>387</v>
      </c>
      <c r="E529" s="197" t="s">
        <v>675</v>
      </c>
      <c r="F529" s="196"/>
      <c r="G529" s="157" t="s">
        <v>668</v>
      </c>
      <c r="H529" s="158">
        <v>42294</v>
      </c>
      <c r="I529" s="157">
        <f t="shared" si="137"/>
        <v>2015</v>
      </c>
      <c r="J529" s="157">
        <f t="shared" si="138"/>
        <v>10</v>
      </c>
      <c r="K529" s="198">
        <f t="shared" si="139"/>
        <v>289</v>
      </c>
      <c r="L529" s="157" t="str">
        <f>VLOOKUP(J529,Months!$A$1:$C$12,3)</f>
        <v>Fall</v>
      </c>
      <c r="M529" s="157" t="str">
        <f t="shared" si="140"/>
        <v>Fall 2015</v>
      </c>
      <c r="N529" s="157">
        <f>VLOOKUP(J529,Months!$A$1:$D$12,4)</f>
        <v>0.75</v>
      </c>
      <c r="O529" s="157">
        <f t="shared" si="141"/>
        <v>2015.75</v>
      </c>
      <c r="P529" s="157">
        <f t="shared" si="144"/>
        <v>0</v>
      </c>
      <c r="Q529" s="157" t="e">
        <f t="shared" si="145"/>
        <v>#REF!</v>
      </c>
      <c r="R529" s="157"/>
      <c r="S529" s="157"/>
      <c r="T529" s="197">
        <v>10</v>
      </c>
      <c r="U529" s="157" t="s">
        <v>96</v>
      </c>
      <c r="V529" s="157"/>
      <c r="W529" s="98"/>
      <c r="X529" s="1"/>
      <c r="Y529" s="121">
        <f t="shared" si="142"/>
        <v>83.333333333333329</v>
      </c>
      <c r="Z529" s="121">
        <f t="shared" si="143"/>
        <v>83.333333333333329</v>
      </c>
    </row>
    <row r="530" spans="2:28" x14ac:dyDescent="0.2">
      <c r="B530" s="182" t="s">
        <v>67</v>
      </c>
      <c r="C530" s="191" t="s">
        <v>624</v>
      </c>
      <c r="D530" s="191" t="s">
        <v>143</v>
      </c>
      <c r="E530" s="191" t="s">
        <v>223</v>
      </c>
      <c r="F530" s="156"/>
      <c r="G530" s="191" t="s">
        <v>571</v>
      </c>
      <c r="H530" s="206">
        <v>42487</v>
      </c>
      <c r="I530" s="156">
        <f t="shared" ref="I530:I547" si="147">YEAR(H530)</f>
        <v>2016</v>
      </c>
      <c r="J530" s="156">
        <f t="shared" ref="J530:J547" si="148">MONTH(H530)</f>
        <v>4</v>
      </c>
      <c r="K530" s="193">
        <f t="shared" ref="K530:K547" si="149">H530-DATE(I530,1,1)</f>
        <v>117</v>
      </c>
      <c r="L530" s="156" t="str">
        <f>VLOOKUP(J530,Months!$A$1:$C$12,3)</f>
        <v>Spring</v>
      </c>
      <c r="M530" s="156" t="str">
        <f t="shared" ref="M530:M547" si="150">CONCATENATE(L530," ",I530)</f>
        <v>Spring 2016</v>
      </c>
      <c r="N530" s="156">
        <f>VLOOKUP(J530,Months!$A$1:$D$12,4)</f>
        <v>0.25</v>
      </c>
      <c r="O530" s="156">
        <f t="shared" ref="O530:O547" si="151">I530+N530</f>
        <v>2016.25</v>
      </c>
      <c r="P530" s="156">
        <f>IF(M530=M529,0,1)</f>
        <v>1</v>
      </c>
      <c r="Q530" s="156" t="e">
        <f>P530+Q529</f>
        <v>#REF!</v>
      </c>
      <c r="R530" s="225"/>
      <c r="S530" s="156"/>
      <c r="T530" s="191">
        <v>12</v>
      </c>
      <c r="U530" s="156" t="s">
        <v>96</v>
      </c>
      <c r="V530" s="191"/>
      <c r="W530" s="151"/>
      <c r="Y530" s="121">
        <f t="shared" ref="Y530:Y539" si="152">T530*100/12</f>
        <v>100</v>
      </c>
      <c r="Z530" s="121">
        <f t="shared" ref="Z530:Z539" si="153">AVERAGE(V530,X530,Y530)</f>
        <v>100</v>
      </c>
    </row>
    <row r="531" spans="2:28" x14ac:dyDescent="0.2">
      <c r="B531" s="183" t="s">
        <v>61</v>
      </c>
      <c r="C531" s="78" t="s">
        <v>695</v>
      </c>
      <c r="D531" s="78" t="s">
        <v>143</v>
      </c>
      <c r="E531" s="78" t="s">
        <v>190</v>
      </c>
      <c r="F531" s="153"/>
      <c r="G531" s="78" t="s">
        <v>696</v>
      </c>
      <c r="H531" s="208">
        <v>42510</v>
      </c>
      <c r="I531" s="153">
        <f t="shared" si="147"/>
        <v>2016</v>
      </c>
      <c r="J531" s="153">
        <f t="shared" si="148"/>
        <v>5</v>
      </c>
      <c r="K531" s="195">
        <f t="shared" si="149"/>
        <v>140</v>
      </c>
      <c r="L531" s="153" t="str">
        <f>VLOOKUP(J531,Months!$A$1:$C$12,3)</f>
        <v>Spring</v>
      </c>
      <c r="M531" s="153" t="str">
        <f t="shared" si="150"/>
        <v>Spring 2016</v>
      </c>
      <c r="N531" s="153">
        <f>VLOOKUP(J531,Months!$A$1:$D$12,4)</f>
        <v>0.25</v>
      </c>
      <c r="O531" s="153">
        <f t="shared" si="151"/>
        <v>2016.25</v>
      </c>
      <c r="P531" s="156">
        <f t="shared" ref="P531:P532" si="154">IF(M531=M530,0,1)</f>
        <v>0</v>
      </c>
      <c r="Q531" s="153" t="e">
        <f>P531+#REF!</f>
        <v>#REF!</v>
      </c>
      <c r="R531" s="141"/>
      <c r="S531" s="153"/>
      <c r="T531" s="78">
        <v>12</v>
      </c>
      <c r="U531" s="153" t="s">
        <v>96</v>
      </c>
      <c r="V531" s="78"/>
      <c r="W531" s="95"/>
      <c r="Y531" s="121">
        <f t="shared" si="152"/>
        <v>100</v>
      </c>
      <c r="Z531" s="121">
        <f t="shared" si="153"/>
        <v>100</v>
      </c>
    </row>
    <row r="532" spans="2:28" x14ac:dyDescent="0.2">
      <c r="B532" s="183" t="s">
        <v>69</v>
      </c>
      <c r="C532" s="78" t="s">
        <v>697</v>
      </c>
      <c r="D532" s="78" t="s">
        <v>143</v>
      </c>
      <c r="E532" s="78" t="s">
        <v>243</v>
      </c>
      <c r="F532" s="153"/>
      <c r="G532" s="78" t="s">
        <v>599</v>
      </c>
      <c r="H532" s="208">
        <v>42514</v>
      </c>
      <c r="I532" s="153">
        <f t="shared" si="147"/>
        <v>2016</v>
      </c>
      <c r="J532" s="153">
        <f t="shared" si="148"/>
        <v>5</v>
      </c>
      <c r="K532" s="195">
        <f t="shared" si="149"/>
        <v>144</v>
      </c>
      <c r="L532" s="153" t="str">
        <f>VLOOKUP(J532,Months!$A$1:$C$12,3)</f>
        <v>Spring</v>
      </c>
      <c r="M532" s="153" t="str">
        <f t="shared" si="150"/>
        <v>Spring 2016</v>
      </c>
      <c r="N532" s="153">
        <f>VLOOKUP(J532,Months!$A$1:$D$12,4)</f>
        <v>0.25</v>
      </c>
      <c r="O532" s="153">
        <f t="shared" si="151"/>
        <v>2016.25</v>
      </c>
      <c r="P532" s="156">
        <f t="shared" si="154"/>
        <v>0</v>
      </c>
      <c r="Q532" s="153" t="e">
        <f>P532+#REF!</f>
        <v>#REF!</v>
      </c>
      <c r="R532" s="141"/>
      <c r="S532" s="153"/>
      <c r="T532" s="78">
        <v>8</v>
      </c>
      <c r="U532" s="153" t="s">
        <v>576</v>
      </c>
      <c r="V532" s="78"/>
      <c r="W532" s="95"/>
      <c r="Y532" s="121">
        <f t="shared" si="152"/>
        <v>66.666666666666671</v>
      </c>
      <c r="Z532" s="121">
        <f t="shared" si="153"/>
        <v>66.666666666666671</v>
      </c>
    </row>
    <row r="533" spans="2:28" x14ac:dyDescent="0.2">
      <c r="B533" s="183" t="s">
        <v>69</v>
      </c>
      <c r="C533" s="78" t="s">
        <v>697</v>
      </c>
      <c r="D533" s="78" t="s">
        <v>143</v>
      </c>
      <c r="E533" s="78" t="s">
        <v>243</v>
      </c>
      <c r="F533" s="153"/>
      <c r="G533" s="78" t="s">
        <v>599</v>
      </c>
      <c r="H533" s="208">
        <v>42565</v>
      </c>
      <c r="I533" s="153">
        <f t="shared" si="147"/>
        <v>2016</v>
      </c>
      <c r="J533" s="153">
        <f t="shared" si="148"/>
        <v>7</v>
      </c>
      <c r="K533" s="195">
        <f t="shared" si="149"/>
        <v>195</v>
      </c>
      <c r="L533" s="153" t="str">
        <f>VLOOKUP(J533,Months!$A$1:$C$12,3)</f>
        <v>Summer</v>
      </c>
      <c r="M533" s="153" t="str">
        <f t="shared" si="150"/>
        <v>Summer 2016</v>
      </c>
      <c r="N533" s="153">
        <f>VLOOKUP(J533,Months!$A$1:$D$12,4)</f>
        <v>0.5</v>
      </c>
      <c r="O533" s="153">
        <f t="shared" si="151"/>
        <v>2016.5</v>
      </c>
      <c r="P533" s="153">
        <f t="shared" ref="P533:P539" si="155">IF(M533=M530,0,1)</f>
        <v>1</v>
      </c>
      <c r="Q533" s="153" t="e">
        <f t="shared" ref="Q533:Q539" si="156">P533+Q530</f>
        <v>#REF!</v>
      </c>
      <c r="R533" s="141"/>
      <c r="S533" s="153"/>
      <c r="T533" s="78">
        <v>9</v>
      </c>
      <c r="U533" s="153" t="s">
        <v>96</v>
      </c>
      <c r="V533" s="78"/>
      <c r="W533" s="95"/>
      <c r="Y533" s="121">
        <f t="shared" si="152"/>
        <v>75</v>
      </c>
      <c r="Z533" s="121">
        <f t="shared" si="153"/>
        <v>75</v>
      </c>
    </row>
    <row r="534" spans="2:28" x14ac:dyDescent="0.2">
      <c r="B534" s="183" t="s">
        <v>67</v>
      </c>
      <c r="C534" s="78" t="s">
        <v>624</v>
      </c>
      <c r="D534" s="78" t="s">
        <v>143</v>
      </c>
      <c r="E534" s="78" t="s">
        <v>223</v>
      </c>
      <c r="F534" s="153"/>
      <c r="G534" s="78" t="s">
        <v>571</v>
      </c>
      <c r="H534" s="208">
        <v>42605</v>
      </c>
      <c r="I534" s="153">
        <f t="shared" si="147"/>
        <v>2016</v>
      </c>
      <c r="J534" s="153">
        <f t="shared" si="148"/>
        <v>8</v>
      </c>
      <c r="K534" s="195">
        <f t="shared" si="149"/>
        <v>235</v>
      </c>
      <c r="L534" s="153" t="str">
        <f>VLOOKUP(J534,Months!$A$1:$C$12,3)</f>
        <v>Summer</v>
      </c>
      <c r="M534" s="153" t="str">
        <f t="shared" si="150"/>
        <v>Summer 2016</v>
      </c>
      <c r="N534" s="153">
        <f>VLOOKUP(J534,Months!$A$1:$D$12,4)</f>
        <v>0.5</v>
      </c>
      <c r="O534" s="153">
        <f t="shared" si="151"/>
        <v>2016.5</v>
      </c>
      <c r="P534" s="153">
        <f t="shared" si="155"/>
        <v>1</v>
      </c>
      <c r="Q534" s="153" t="e">
        <f t="shared" si="156"/>
        <v>#REF!</v>
      </c>
      <c r="R534" s="141"/>
      <c r="S534" s="153"/>
      <c r="T534" s="78">
        <v>9</v>
      </c>
      <c r="U534" s="153" t="s">
        <v>96</v>
      </c>
      <c r="V534" s="78"/>
      <c r="W534" s="95"/>
      <c r="Y534" s="121">
        <f t="shared" si="152"/>
        <v>75</v>
      </c>
      <c r="Z534" s="121">
        <f t="shared" si="153"/>
        <v>75</v>
      </c>
    </row>
    <row r="535" spans="2:28" x14ac:dyDescent="0.2">
      <c r="B535" s="183" t="s">
        <v>67</v>
      </c>
      <c r="C535" s="78" t="s">
        <v>624</v>
      </c>
      <c r="D535" s="78" t="s">
        <v>143</v>
      </c>
      <c r="E535" s="78" t="s">
        <v>223</v>
      </c>
      <c r="F535" s="153"/>
      <c r="G535" s="78" t="s">
        <v>571</v>
      </c>
      <c r="H535" s="208">
        <v>42667</v>
      </c>
      <c r="I535" s="153">
        <f t="shared" si="147"/>
        <v>2016</v>
      </c>
      <c r="J535" s="153">
        <f t="shared" si="148"/>
        <v>10</v>
      </c>
      <c r="K535" s="195">
        <f t="shared" si="149"/>
        <v>297</v>
      </c>
      <c r="L535" s="153" t="str">
        <f>VLOOKUP(J535,Months!$A$1:$C$12,3)</f>
        <v>Fall</v>
      </c>
      <c r="M535" s="153" t="str">
        <f t="shared" si="150"/>
        <v>Fall 2016</v>
      </c>
      <c r="N535" s="153">
        <f>VLOOKUP(J535,Months!$A$1:$D$12,4)</f>
        <v>0.75</v>
      </c>
      <c r="O535" s="153">
        <f t="shared" si="151"/>
        <v>2016.75</v>
      </c>
      <c r="P535" s="153">
        <f t="shared" si="155"/>
        <v>1</v>
      </c>
      <c r="Q535" s="153" t="e">
        <f t="shared" si="156"/>
        <v>#REF!</v>
      </c>
      <c r="R535" s="141"/>
      <c r="S535" s="153"/>
      <c r="T535" s="78">
        <v>9</v>
      </c>
      <c r="U535" s="153" t="s">
        <v>96</v>
      </c>
      <c r="V535" s="78"/>
      <c r="W535" s="95"/>
      <c r="Y535" s="121">
        <f t="shared" si="152"/>
        <v>75</v>
      </c>
      <c r="Z535" s="121">
        <f t="shared" si="153"/>
        <v>75</v>
      </c>
    </row>
    <row r="536" spans="2:28" x14ac:dyDescent="0.2">
      <c r="B536" s="183" t="s">
        <v>69</v>
      </c>
      <c r="C536" s="78" t="s">
        <v>697</v>
      </c>
      <c r="D536" s="78" t="s">
        <v>143</v>
      </c>
      <c r="E536" s="78" t="s">
        <v>243</v>
      </c>
      <c r="F536" s="153"/>
      <c r="G536" s="78" t="s">
        <v>599</v>
      </c>
      <c r="H536" s="208">
        <v>42667</v>
      </c>
      <c r="I536" s="153">
        <f t="shared" si="147"/>
        <v>2016</v>
      </c>
      <c r="J536" s="153">
        <f t="shared" si="148"/>
        <v>10</v>
      </c>
      <c r="K536" s="195">
        <f t="shared" si="149"/>
        <v>297</v>
      </c>
      <c r="L536" s="153" t="str">
        <f>VLOOKUP(J536,Months!$A$1:$C$12,3)</f>
        <v>Fall</v>
      </c>
      <c r="M536" s="153" t="str">
        <f t="shared" si="150"/>
        <v>Fall 2016</v>
      </c>
      <c r="N536" s="153">
        <f>VLOOKUP(J536,Months!$A$1:$D$12,4)</f>
        <v>0.75</v>
      </c>
      <c r="O536" s="153">
        <f t="shared" si="151"/>
        <v>2016.75</v>
      </c>
      <c r="P536" s="153">
        <f t="shared" si="155"/>
        <v>1</v>
      </c>
      <c r="Q536" s="153" t="e">
        <f t="shared" si="156"/>
        <v>#REF!</v>
      </c>
      <c r="R536" s="141"/>
      <c r="S536" s="153"/>
      <c r="T536" s="78">
        <v>11</v>
      </c>
      <c r="U536" s="153" t="s">
        <v>96</v>
      </c>
      <c r="V536" s="78"/>
      <c r="W536" s="95"/>
      <c r="Y536" s="121">
        <f t="shared" si="152"/>
        <v>91.666666666666671</v>
      </c>
      <c r="Z536" s="121">
        <f t="shared" si="153"/>
        <v>91.666666666666671</v>
      </c>
    </row>
    <row r="537" spans="2:28" x14ac:dyDescent="0.2">
      <c r="B537" s="183" t="s">
        <v>93</v>
      </c>
      <c r="C537" s="78" t="s">
        <v>698</v>
      </c>
      <c r="D537" s="78" t="s">
        <v>143</v>
      </c>
      <c r="E537" s="78" t="s">
        <v>701</v>
      </c>
      <c r="F537" s="153"/>
      <c r="G537" s="78" t="s">
        <v>702</v>
      </c>
      <c r="H537" s="208">
        <v>42672</v>
      </c>
      <c r="I537" s="153">
        <f t="shared" si="147"/>
        <v>2016</v>
      </c>
      <c r="J537" s="153">
        <f t="shared" si="148"/>
        <v>10</v>
      </c>
      <c r="K537" s="195">
        <f t="shared" si="149"/>
        <v>302</v>
      </c>
      <c r="L537" s="153" t="str">
        <f>VLOOKUP(J537,Months!$A$1:$C$12,3)</f>
        <v>Fall</v>
      </c>
      <c r="M537" s="153" t="str">
        <f t="shared" si="150"/>
        <v>Fall 2016</v>
      </c>
      <c r="N537" s="153">
        <f>VLOOKUP(J537,Months!$A$1:$D$12,4)</f>
        <v>0.75</v>
      </c>
      <c r="O537" s="153">
        <f t="shared" si="151"/>
        <v>2016.75</v>
      </c>
      <c r="P537" s="153">
        <f t="shared" si="155"/>
        <v>1</v>
      </c>
      <c r="Q537" s="153" t="e">
        <f t="shared" si="156"/>
        <v>#REF!</v>
      </c>
      <c r="R537" s="141"/>
      <c r="S537" s="153"/>
      <c r="T537" s="78">
        <v>6</v>
      </c>
      <c r="U537" s="153" t="s">
        <v>97</v>
      </c>
      <c r="V537" s="78"/>
      <c r="W537" s="95"/>
      <c r="Y537" s="121">
        <f t="shared" si="152"/>
        <v>50</v>
      </c>
      <c r="Z537" s="121">
        <f t="shared" si="153"/>
        <v>50</v>
      </c>
    </row>
    <row r="538" spans="2:28" x14ac:dyDescent="0.2">
      <c r="B538" s="183" t="s">
        <v>57</v>
      </c>
      <c r="C538" s="78" t="s">
        <v>694</v>
      </c>
      <c r="D538" s="78" t="s">
        <v>143</v>
      </c>
      <c r="E538" s="78" t="s">
        <v>204</v>
      </c>
      <c r="F538" s="153"/>
      <c r="G538" s="78" t="s">
        <v>577</v>
      </c>
      <c r="H538" s="208">
        <v>42679</v>
      </c>
      <c r="I538" s="153">
        <f t="shared" si="147"/>
        <v>2016</v>
      </c>
      <c r="J538" s="153">
        <f t="shared" si="148"/>
        <v>11</v>
      </c>
      <c r="K538" s="195">
        <f t="shared" si="149"/>
        <v>309</v>
      </c>
      <c r="L538" s="153" t="str">
        <f>VLOOKUP(J538,Months!$A$1:$C$12,3)</f>
        <v>Fall</v>
      </c>
      <c r="M538" s="153" t="str">
        <f t="shared" si="150"/>
        <v>Fall 2016</v>
      </c>
      <c r="N538" s="153">
        <f>VLOOKUP(J538,Months!$A$1:$D$12,4)</f>
        <v>0.75</v>
      </c>
      <c r="O538" s="153">
        <f t="shared" si="151"/>
        <v>2016.75</v>
      </c>
      <c r="P538" s="153">
        <f t="shared" si="155"/>
        <v>0</v>
      </c>
      <c r="Q538" s="153" t="e">
        <f t="shared" si="156"/>
        <v>#REF!</v>
      </c>
      <c r="R538" s="141"/>
      <c r="S538" s="153"/>
      <c r="T538" s="78">
        <v>6</v>
      </c>
      <c r="U538" s="153" t="s">
        <v>97</v>
      </c>
      <c r="V538" s="78"/>
      <c r="W538" s="95"/>
      <c r="Y538" s="121">
        <f t="shared" si="152"/>
        <v>50</v>
      </c>
      <c r="Z538" s="121">
        <f t="shared" si="153"/>
        <v>50</v>
      </c>
    </row>
    <row r="539" spans="2:28" x14ac:dyDescent="0.2">
      <c r="B539" s="184" t="s">
        <v>80</v>
      </c>
      <c r="C539" s="197" t="s">
        <v>698</v>
      </c>
      <c r="D539" s="197" t="s">
        <v>143</v>
      </c>
      <c r="E539" s="197" t="s">
        <v>699</v>
      </c>
      <c r="F539" s="157"/>
      <c r="G539" s="197" t="s">
        <v>700</v>
      </c>
      <c r="H539" s="231">
        <v>42680</v>
      </c>
      <c r="I539" s="157">
        <f t="shared" si="147"/>
        <v>2016</v>
      </c>
      <c r="J539" s="157">
        <f t="shared" si="148"/>
        <v>11</v>
      </c>
      <c r="K539" s="198">
        <f t="shared" si="149"/>
        <v>310</v>
      </c>
      <c r="L539" s="157" t="str">
        <f>VLOOKUP(J539,Months!$A$1:$C$12,3)</f>
        <v>Fall</v>
      </c>
      <c r="M539" s="157" t="str">
        <f t="shared" si="150"/>
        <v>Fall 2016</v>
      </c>
      <c r="N539" s="157">
        <f>VLOOKUP(J539,Months!$A$1:$D$12,4)</f>
        <v>0.75</v>
      </c>
      <c r="O539" s="157">
        <f t="shared" si="151"/>
        <v>2016.75</v>
      </c>
      <c r="P539" s="157">
        <f t="shared" si="155"/>
        <v>0</v>
      </c>
      <c r="Q539" s="157" t="e">
        <f t="shared" si="156"/>
        <v>#REF!</v>
      </c>
      <c r="R539" s="210"/>
      <c r="S539" s="157"/>
      <c r="T539" s="197">
        <v>7</v>
      </c>
      <c r="U539" s="157" t="s">
        <v>97</v>
      </c>
      <c r="V539" s="197"/>
      <c r="W539" s="98"/>
      <c r="Y539" s="121">
        <f t="shared" si="152"/>
        <v>58.333333333333336</v>
      </c>
      <c r="Z539" s="121">
        <f t="shared" si="153"/>
        <v>58.333333333333336</v>
      </c>
    </row>
    <row r="540" spans="2:28" x14ac:dyDescent="0.2">
      <c r="B540" s="182" t="s">
        <v>69</v>
      </c>
      <c r="C540" s="191" t="s">
        <v>697</v>
      </c>
      <c r="D540" s="191" t="s">
        <v>143</v>
      </c>
      <c r="E540" s="191" t="s">
        <v>243</v>
      </c>
      <c r="F540" s="190"/>
      <c r="G540" s="191" t="s">
        <v>599</v>
      </c>
      <c r="H540" s="192">
        <v>42853</v>
      </c>
      <c r="I540" s="156">
        <f t="shared" si="147"/>
        <v>2017</v>
      </c>
      <c r="J540" s="156">
        <f t="shared" si="148"/>
        <v>4</v>
      </c>
      <c r="K540" s="193">
        <f t="shared" si="149"/>
        <v>117</v>
      </c>
      <c r="L540" s="156" t="str">
        <f>VLOOKUP(J540,Months!$A$1:$C$12,3)</f>
        <v>Spring</v>
      </c>
      <c r="M540" s="156" t="str">
        <f t="shared" si="150"/>
        <v>Spring 2017</v>
      </c>
      <c r="N540" s="156">
        <f>VLOOKUP(J540,Months!$A$1:$D$12,4)</f>
        <v>0.25</v>
      </c>
      <c r="O540" s="156">
        <f t="shared" si="151"/>
        <v>2017.25</v>
      </c>
      <c r="P540" s="156">
        <f>IF(M540=M539,0,1)</f>
        <v>1</v>
      </c>
      <c r="Q540" s="156" t="e">
        <f>P540+Q539</f>
        <v>#REF!</v>
      </c>
      <c r="R540" s="225"/>
      <c r="S540" s="156"/>
      <c r="T540" s="191">
        <v>12</v>
      </c>
      <c r="U540" s="192" t="s">
        <v>96</v>
      </c>
      <c r="V540" s="156"/>
      <c r="W540" s="227"/>
      <c r="X540" s="1"/>
      <c r="Y540" s="121">
        <f t="shared" ref="Y540:Y547" si="157">T540*100/12</f>
        <v>100</v>
      </c>
      <c r="Z540" s="121">
        <f t="shared" ref="Z540:Z547" si="158">AVERAGE(V540,X540,Y540)</f>
        <v>100</v>
      </c>
      <c r="AA540" s="121"/>
      <c r="AB540" s="121"/>
    </row>
    <row r="541" spans="2:28" x14ac:dyDescent="0.2">
      <c r="B541" s="183" t="s">
        <v>74</v>
      </c>
      <c r="C541" s="78" t="s">
        <v>703</v>
      </c>
      <c r="D541" s="78" t="s">
        <v>143</v>
      </c>
      <c r="E541" s="78" t="s">
        <v>170</v>
      </c>
      <c r="F541" s="194"/>
      <c r="G541" s="78" t="s">
        <v>704</v>
      </c>
      <c r="H541" s="7">
        <v>42876</v>
      </c>
      <c r="I541" s="153">
        <f t="shared" si="147"/>
        <v>2017</v>
      </c>
      <c r="J541" s="153">
        <f t="shared" si="148"/>
        <v>5</v>
      </c>
      <c r="K541" s="195">
        <f t="shared" si="149"/>
        <v>140</v>
      </c>
      <c r="L541" s="153" t="str">
        <f>VLOOKUP(J541,Months!$A$1:$C$12,3)</f>
        <v>Spring</v>
      </c>
      <c r="M541" s="153" t="str">
        <f t="shared" si="150"/>
        <v>Spring 2017</v>
      </c>
      <c r="N541" s="153">
        <f>VLOOKUP(J541,Months!$A$1:$D$12,4)</f>
        <v>0.25</v>
      </c>
      <c r="O541" s="153">
        <f t="shared" si="151"/>
        <v>2017.25</v>
      </c>
      <c r="P541" s="156">
        <f t="shared" ref="P541:P542" si="159">IF(M541=M540,0,1)</f>
        <v>0</v>
      </c>
      <c r="Q541" s="153" t="e">
        <f>P541+#REF!</f>
        <v>#REF!</v>
      </c>
      <c r="R541" s="141"/>
      <c r="S541" s="153"/>
      <c r="T541" s="78">
        <v>9</v>
      </c>
      <c r="U541" s="7" t="s">
        <v>96</v>
      </c>
      <c r="V541" s="153"/>
      <c r="W541" s="228"/>
      <c r="X541" s="1"/>
      <c r="Y541" s="121">
        <f t="shared" si="157"/>
        <v>75</v>
      </c>
      <c r="Z541" s="121">
        <f t="shared" si="158"/>
        <v>75</v>
      </c>
      <c r="AA541" s="121"/>
      <c r="AB541" s="121"/>
    </row>
    <row r="542" spans="2:28" x14ac:dyDescent="0.2">
      <c r="B542" s="183" t="s">
        <v>67</v>
      </c>
      <c r="C542" s="78" t="s">
        <v>624</v>
      </c>
      <c r="D542" s="78" t="s">
        <v>143</v>
      </c>
      <c r="E542" s="78" t="s">
        <v>223</v>
      </c>
      <c r="F542" s="194"/>
      <c r="G542" s="78" t="s">
        <v>571</v>
      </c>
      <c r="H542" s="7">
        <v>42879</v>
      </c>
      <c r="I542" s="153">
        <f t="shared" si="147"/>
        <v>2017</v>
      </c>
      <c r="J542" s="153">
        <f t="shared" si="148"/>
        <v>5</v>
      </c>
      <c r="K542" s="195">
        <f t="shared" si="149"/>
        <v>143</v>
      </c>
      <c r="L542" s="153" t="str">
        <f>VLOOKUP(J542,Months!$A$1:$C$12,3)</f>
        <v>Spring</v>
      </c>
      <c r="M542" s="153" t="str">
        <f t="shared" si="150"/>
        <v>Spring 2017</v>
      </c>
      <c r="N542" s="153">
        <f>VLOOKUP(J542,Months!$A$1:$D$12,4)</f>
        <v>0.25</v>
      </c>
      <c r="O542" s="153">
        <f t="shared" si="151"/>
        <v>2017.25</v>
      </c>
      <c r="P542" s="156">
        <f t="shared" si="159"/>
        <v>0</v>
      </c>
      <c r="Q542" s="153" t="e">
        <f>P542+#REF!</f>
        <v>#REF!</v>
      </c>
      <c r="R542" s="141"/>
      <c r="S542" s="153"/>
      <c r="T542" s="78">
        <v>9</v>
      </c>
      <c r="U542" s="7" t="s">
        <v>96</v>
      </c>
      <c r="V542" s="153"/>
      <c r="W542" s="228"/>
      <c r="X542" s="1"/>
      <c r="Y542" s="121">
        <f t="shared" si="157"/>
        <v>75</v>
      </c>
      <c r="Z542" s="121">
        <f t="shared" si="158"/>
        <v>75</v>
      </c>
      <c r="AA542" s="121"/>
      <c r="AB542" s="121"/>
    </row>
    <row r="543" spans="2:28" x14ac:dyDescent="0.2">
      <c r="B543" s="183" t="s">
        <v>57</v>
      </c>
      <c r="C543" s="78" t="s">
        <v>694</v>
      </c>
      <c r="D543" s="78" t="s">
        <v>143</v>
      </c>
      <c r="E543" s="78" t="s">
        <v>204</v>
      </c>
      <c r="F543" s="194"/>
      <c r="G543" s="78" t="s">
        <v>577</v>
      </c>
      <c r="H543" s="7">
        <v>42890</v>
      </c>
      <c r="I543" s="153">
        <f t="shared" si="147"/>
        <v>2017</v>
      </c>
      <c r="J543" s="153">
        <f t="shared" si="148"/>
        <v>6</v>
      </c>
      <c r="K543" s="195">
        <f t="shared" si="149"/>
        <v>154</v>
      </c>
      <c r="L543" s="153" t="str">
        <f>VLOOKUP(J543,Months!$A$1:$C$12,3)</f>
        <v>Summer</v>
      </c>
      <c r="M543" s="153" t="str">
        <f t="shared" si="150"/>
        <v>Summer 2017</v>
      </c>
      <c r="N543" s="153">
        <f>VLOOKUP(J543,Months!$A$1:$D$12,4)</f>
        <v>0.5</v>
      </c>
      <c r="O543" s="153">
        <f t="shared" si="151"/>
        <v>2017.5</v>
      </c>
      <c r="P543" s="153">
        <f>IF(M543=M540,0,1)</f>
        <v>1</v>
      </c>
      <c r="Q543" s="153" t="e">
        <f>P543+Q540</f>
        <v>#REF!</v>
      </c>
      <c r="R543" s="141"/>
      <c r="S543" s="153"/>
      <c r="T543" s="78">
        <v>8</v>
      </c>
      <c r="U543" s="7" t="s">
        <v>576</v>
      </c>
      <c r="V543" s="153"/>
      <c r="W543" s="228"/>
      <c r="X543" s="1"/>
      <c r="Y543" s="121">
        <f t="shared" si="157"/>
        <v>66.666666666666671</v>
      </c>
      <c r="Z543" s="121">
        <f t="shared" si="158"/>
        <v>66.666666666666671</v>
      </c>
      <c r="AA543" s="121"/>
      <c r="AB543" s="121"/>
    </row>
    <row r="544" spans="2:28" x14ac:dyDescent="0.2">
      <c r="B544" s="183" t="s">
        <v>69</v>
      </c>
      <c r="C544" s="78" t="s">
        <v>697</v>
      </c>
      <c r="D544" s="78" t="s">
        <v>143</v>
      </c>
      <c r="E544" s="78" t="s">
        <v>243</v>
      </c>
      <c r="F544" s="194"/>
      <c r="G544" s="78" t="s">
        <v>599</v>
      </c>
      <c r="H544" s="7">
        <v>43006</v>
      </c>
      <c r="I544" s="153">
        <f t="shared" si="147"/>
        <v>2017</v>
      </c>
      <c r="J544" s="153">
        <f t="shared" si="148"/>
        <v>9</v>
      </c>
      <c r="K544" s="195">
        <f t="shared" si="149"/>
        <v>270</v>
      </c>
      <c r="L544" s="153" t="str">
        <f>VLOOKUP(J544,Months!$A$1:$C$12,3)</f>
        <v>Fall</v>
      </c>
      <c r="M544" s="153" t="str">
        <f t="shared" si="150"/>
        <v>Fall 2017</v>
      </c>
      <c r="N544" s="153">
        <f>VLOOKUP(J544,Months!$A$1:$D$12,4)</f>
        <v>0.75</v>
      </c>
      <c r="O544" s="153">
        <f t="shared" si="151"/>
        <v>2017.75</v>
      </c>
      <c r="P544" s="153">
        <f>IF(M544=M541,0,1)</f>
        <v>1</v>
      </c>
      <c r="Q544" s="153" t="e">
        <f>P544+Q541</f>
        <v>#REF!</v>
      </c>
      <c r="R544" s="141"/>
      <c r="S544" s="153"/>
      <c r="T544" s="78">
        <v>8</v>
      </c>
      <c r="U544" s="7" t="s">
        <v>576</v>
      </c>
      <c r="V544" s="153"/>
      <c r="W544" s="228"/>
      <c r="X544" s="1"/>
      <c r="Y544" s="121">
        <f t="shared" si="157"/>
        <v>66.666666666666671</v>
      </c>
      <c r="Z544" s="121">
        <f t="shared" si="158"/>
        <v>66.666666666666671</v>
      </c>
      <c r="AA544" s="121"/>
      <c r="AB544" s="121"/>
    </row>
    <row r="545" spans="2:28" x14ac:dyDescent="0.2">
      <c r="B545" s="183" t="s">
        <v>42</v>
      </c>
      <c r="C545" s="78" t="s">
        <v>707</v>
      </c>
      <c r="D545" s="78" t="s">
        <v>143</v>
      </c>
      <c r="E545" s="78" t="s">
        <v>705</v>
      </c>
      <c r="F545" s="194"/>
      <c r="G545" s="78" t="s">
        <v>706</v>
      </c>
      <c r="H545" s="7">
        <v>43009</v>
      </c>
      <c r="I545" s="153">
        <f t="shared" si="147"/>
        <v>2017</v>
      </c>
      <c r="J545" s="153">
        <f t="shared" si="148"/>
        <v>10</v>
      </c>
      <c r="K545" s="195">
        <f t="shared" si="149"/>
        <v>273</v>
      </c>
      <c r="L545" s="153" t="str">
        <f>VLOOKUP(J545,Months!$A$1:$C$12,3)</f>
        <v>Fall</v>
      </c>
      <c r="M545" s="153" t="str">
        <f t="shared" si="150"/>
        <v>Fall 2017</v>
      </c>
      <c r="N545" s="153">
        <f>VLOOKUP(J545,Months!$A$1:$D$12,4)</f>
        <v>0.75</v>
      </c>
      <c r="O545" s="153">
        <f t="shared" si="151"/>
        <v>2017.75</v>
      </c>
      <c r="P545" s="153">
        <f>IF(M545=M542,0,1)</f>
        <v>1</v>
      </c>
      <c r="Q545" s="153" t="e">
        <f>P545+Q542</f>
        <v>#REF!</v>
      </c>
      <c r="R545" s="141"/>
      <c r="S545" s="153"/>
      <c r="T545" s="78">
        <v>9</v>
      </c>
      <c r="U545" s="7" t="s">
        <v>96</v>
      </c>
      <c r="V545" s="153"/>
      <c r="W545" s="228"/>
      <c r="X545" s="1"/>
      <c r="Y545" s="121">
        <f t="shared" si="157"/>
        <v>75</v>
      </c>
      <c r="Z545" s="121">
        <f t="shared" si="158"/>
        <v>75</v>
      </c>
      <c r="AA545" s="121"/>
      <c r="AB545" s="121"/>
    </row>
    <row r="546" spans="2:28" x14ac:dyDescent="0.2">
      <c r="B546" s="183" t="s">
        <v>57</v>
      </c>
      <c r="C546" s="78" t="s">
        <v>694</v>
      </c>
      <c r="D546" s="78" t="s">
        <v>143</v>
      </c>
      <c r="E546" s="78" t="s">
        <v>204</v>
      </c>
      <c r="F546" s="194"/>
      <c r="G546" s="78" t="s">
        <v>577</v>
      </c>
      <c r="H546" s="7">
        <v>43022</v>
      </c>
      <c r="I546" s="153">
        <f t="shared" si="147"/>
        <v>2017</v>
      </c>
      <c r="J546" s="153">
        <f t="shared" si="148"/>
        <v>10</v>
      </c>
      <c r="K546" s="195">
        <f t="shared" si="149"/>
        <v>286</v>
      </c>
      <c r="L546" s="153" t="str">
        <f>VLOOKUP(J546,Months!$A$1:$C$12,3)</f>
        <v>Fall</v>
      </c>
      <c r="M546" s="153" t="str">
        <f t="shared" si="150"/>
        <v>Fall 2017</v>
      </c>
      <c r="N546" s="153">
        <f>VLOOKUP(J546,Months!$A$1:$D$12,4)</f>
        <v>0.75</v>
      </c>
      <c r="O546" s="153">
        <f t="shared" si="151"/>
        <v>2017.75</v>
      </c>
      <c r="P546" s="153">
        <f>IF(M546=M543,0,1)</f>
        <v>1</v>
      </c>
      <c r="Q546" s="153" t="e">
        <f>P546+Q543</f>
        <v>#REF!</v>
      </c>
      <c r="R546" s="141"/>
      <c r="S546" s="153"/>
      <c r="T546" s="78">
        <v>4</v>
      </c>
      <c r="U546" s="7" t="s">
        <v>97</v>
      </c>
      <c r="V546" s="153"/>
      <c r="W546" s="228"/>
      <c r="X546" s="1"/>
      <c r="Y546" s="121">
        <f t="shared" si="157"/>
        <v>33.333333333333336</v>
      </c>
      <c r="Z546" s="121">
        <f t="shared" si="158"/>
        <v>33.333333333333336</v>
      </c>
      <c r="AA546" s="121"/>
      <c r="AB546" s="121"/>
    </row>
    <row r="547" spans="2:28" x14ac:dyDescent="0.2">
      <c r="B547" s="184" t="s">
        <v>67</v>
      </c>
      <c r="C547" s="197" t="s">
        <v>624</v>
      </c>
      <c r="D547" s="197" t="s">
        <v>143</v>
      </c>
      <c r="E547" s="197" t="s">
        <v>223</v>
      </c>
      <c r="F547" s="196"/>
      <c r="G547" s="197" t="s">
        <v>571</v>
      </c>
      <c r="H547" s="158">
        <v>43026</v>
      </c>
      <c r="I547" s="157">
        <f t="shared" si="147"/>
        <v>2017</v>
      </c>
      <c r="J547" s="157">
        <f t="shared" si="148"/>
        <v>10</v>
      </c>
      <c r="K547" s="198">
        <f t="shared" si="149"/>
        <v>290</v>
      </c>
      <c r="L547" s="157" t="str">
        <f>VLOOKUP(J547,Months!$A$1:$C$12,3)</f>
        <v>Fall</v>
      </c>
      <c r="M547" s="157" t="str">
        <f t="shared" si="150"/>
        <v>Fall 2017</v>
      </c>
      <c r="N547" s="157">
        <f>VLOOKUP(J547,Months!$A$1:$D$12,4)</f>
        <v>0.75</v>
      </c>
      <c r="O547" s="157">
        <f t="shared" si="151"/>
        <v>2017.75</v>
      </c>
      <c r="P547" s="157">
        <f>IF(M547=M544,0,1)</f>
        <v>0</v>
      </c>
      <c r="Q547" s="157" t="e">
        <f>P547+Q544</f>
        <v>#REF!</v>
      </c>
      <c r="R547" s="210"/>
      <c r="S547" s="157"/>
      <c r="T547" s="197">
        <v>10</v>
      </c>
      <c r="U547" s="158" t="s">
        <v>96</v>
      </c>
      <c r="V547" s="157"/>
      <c r="W547" s="229"/>
      <c r="X547" s="1"/>
      <c r="Y547" s="121">
        <f t="shared" si="157"/>
        <v>83.333333333333329</v>
      </c>
      <c r="Z547" s="121">
        <f t="shared" si="158"/>
        <v>83.333333333333329</v>
      </c>
      <c r="AA547" s="121"/>
      <c r="AB547" s="121"/>
    </row>
  </sheetData>
  <sortState ref="B540:W547">
    <sortCondition ref="H540:H547"/>
  </sortState>
  <printOptions gridLines="1"/>
  <pageMargins left="0.25" right="0.25" top="0.25" bottom="0.5" header="0.3" footer="0.3"/>
  <pageSetup scale="72" fitToHeight="0" orientation="landscape" r:id="rId1"/>
  <headerFooter>
    <oddFooter>&amp;L&amp;P&amp;R&amp;F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X67"/>
  <sheetViews>
    <sheetView zoomScale="85" zoomScaleNormal="85" workbookViewId="0">
      <pane ySplit="1" topLeftCell="A17" activePane="bottomLeft" state="frozen"/>
      <selection pane="bottomLeft" activeCell="D45" sqref="D45"/>
    </sheetView>
  </sheetViews>
  <sheetFormatPr defaultRowHeight="11.25" x14ac:dyDescent="0.2"/>
  <cols>
    <col min="1" max="1" width="7.140625" style="78" customWidth="1"/>
    <col min="2" max="2" width="28.42578125" style="78" bestFit="1" customWidth="1"/>
    <col min="3" max="3" width="16.7109375" style="78" bestFit="1" customWidth="1"/>
    <col min="4" max="4" width="54.85546875" style="211" customWidth="1"/>
    <col min="5" max="70" width="3" style="78" customWidth="1"/>
    <col min="71" max="76" width="3" style="78" bestFit="1" customWidth="1"/>
    <col min="77" max="16384" width="9.140625" style="78"/>
  </cols>
  <sheetData>
    <row r="1" spans="1:76" s="140" customFormat="1" ht="84" customHeight="1" x14ac:dyDescent="0.2">
      <c r="A1" s="142"/>
      <c r="B1" s="147" t="s">
        <v>516</v>
      </c>
      <c r="C1" s="142"/>
      <c r="D1" s="224"/>
      <c r="E1" s="142" t="s">
        <v>444</v>
      </c>
      <c r="F1" s="142" t="s">
        <v>445</v>
      </c>
      <c r="G1" s="142" t="s">
        <v>446</v>
      </c>
      <c r="H1" s="142" t="s">
        <v>447</v>
      </c>
      <c r="I1" s="142" t="s">
        <v>448</v>
      </c>
      <c r="J1" s="142" t="s">
        <v>449</v>
      </c>
      <c r="K1" s="142" t="s">
        <v>450</v>
      </c>
      <c r="L1" s="142" t="s">
        <v>451</v>
      </c>
      <c r="M1" s="142" t="s">
        <v>452</v>
      </c>
      <c r="N1" s="142" t="s">
        <v>453</v>
      </c>
      <c r="O1" s="142" t="s">
        <v>454</v>
      </c>
      <c r="P1" s="142" t="s">
        <v>455</v>
      </c>
      <c r="Q1" s="142" t="s">
        <v>456</v>
      </c>
      <c r="R1" s="142" t="s">
        <v>457</v>
      </c>
      <c r="S1" s="142" t="s">
        <v>458</v>
      </c>
      <c r="T1" s="142" t="s">
        <v>459</v>
      </c>
      <c r="U1" s="142" t="s">
        <v>460</v>
      </c>
      <c r="V1" s="142" t="s">
        <v>461</v>
      </c>
      <c r="W1" s="142" t="s">
        <v>462</v>
      </c>
      <c r="X1" s="142" t="s">
        <v>463</v>
      </c>
      <c r="Y1" s="142" t="s">
        <v>464</v>
      </c>
      <c r="Z1" s="142" t="s">
        <v>465</v>
      </c>
      <c r="AA1" s="142" t="s">
        <v>466</v>
      </c>
      <c r="AB1" s="142" t="s">
        <v>467</v>
      </c>
      <c r="AC1" s="142" t="s">
        <v>468</v>
      </c>
      <c r="AD1" s="142" t="s">
        <v>469</v>
      </c>
      <c r="AE1" s="142" t="s">
        <v>470</v>
      </c>
      <c r="AF1" s="142" t="s">
        <v>471</v>
      </c>
      <c r="AG1" s="142" t="s">
        <v>472</v>
      </c>
      <c r="AH1" s="142" t="s">
        <v>473</v>
      </c>
      <c r="AI1" s="142" t="s">
        <v>474</v>
      </c>
      <c r="AJ1" s="142" t="s">
        <v>475</v>
      </c>
      <c r="AK1" s="142" t="s">
        <v>476</v>
      </c>
      <c r="AL1" s="142" t="s">
        <v>477</v>
      </c>
      <c r="AM1" s="142" t="s">
        <v>478</v>
      </c>
      <c r="AN1" s="142" t="s">
        <v>479</v>
      </c>
      <c r="AO1" s="142" t="s">
        <v>480</v>
      </c>
      <c r="AP1" s="142" t="s">
        <v>481</v>
      </c>
      <c r="AQ1" s="142" t="s">
        <v>482</v>
      </c>
      <c r="AR1" s="142" t="s">
        <v>483</v>
      </c>
      <c r="AS1" s="142" t="s">
        <v>484</v>
      </c>
      <c r="AT1" s="142" t="s">
        <v>485</v>
      </c>
      <c r="AU1" s="142" t="s">
        <v>486</v>
      </c>
      <c r="AV1" s="142" t="s">
        <v>487</v>
      </c>
      <c r="AW1" s="142" t="s">
        <v>488</v>
      </c>
      <c r="AX1" s="142" t="s">
        <v>489</v>
      </c>
      <c r="AY1" s="142" t="s">
        <v>490</v>
      </c>
      <c r="AZ1" s="142" t="s">
        <v>491</v>
      </c>
      <c r="BA1" s="142" t="s">
        <v>492</v>
      </c>
      <c r="BB1" s="142" t="s">
        <v>493</v>
      </c>
      <c r="BC1" s="142" t="s">
        <v>517</v>
      </c>
      <c r="BD1" s="142" t="s">
        <v>518</v>
      </c>
      <c r="BE1" s="142" t="s">
        <v>519</v>
      </c>
      <c r="BF1" s="142" t="s">
        <v>527</v>
      </c>
      <c r="BG1" s="142" t="s">
        <v>592</v>
      </c>
      <c r="BH1" s="142" t="s">
        <v>593</v>
      </c>
      <c r="BI1" s="142" t="s">
        <v>594</v>
      </c>
      <c r="BJ1" s="142" t="s">
        <v>619</v>
      </c>
      <c r="BK1" s="142" t="s">
        <v>620</v>
      </c>
      <c r="BL1" s="142" t="s">
        <v>621</v>
      </c>
      <c r="BM1" s="142" t="s">
        <v>638</v>
      </c>
      <c r="BN1" s="142" t="s">
        <v>639</v>
      </c>
      <c r="BO1" s="142" t="s">
        <v>637</v>
      </c>
      <c r="BP1" s="142" t="s">
        <v>660</v>
      </c>
      <c r="BQ1" s="142" t="s">
        <v>661</v>
      </c>
      <c r="BR1" s="142" t="s">
        <v>662</v>
      </c>
      <c r="BS1" s="142" t="s">
        <v>688</v>
      </c>
      <c r="BT1" s="142" t="s">
        <v>689</v>
      </c>
      <c r="BU1" s="142" t="s">
        <v>690</v>
      </c>
      <c r="BV1" s="142" t="s">
        <v>691</v>
      </c>
      <c r="BW1" s="142" t="s">
        <v>692</v>
      </c>
      <c r="BX1" s="142" t="s">
        <v>693</v>
      </c>
    </row>
    <row r="2" spans="1:76" ht="21" customHeight="1" x14ac:dyDescent="0.2">
      <c r="A2" s="143" t="s">
        <v>515</v>
      </c>
      <c r="B2" s="144" t="s">
        <v>146</v>
      </c>
      <c r="C2" s="143" t="s">
        <v>149</v>
      </c>
      <c r="D2" s="146" t="s">
        <v>514</v>
      </c>
      <c r="E2" s="143">
        <v>1</v>
      </c>
      <c r="F2" s="143">
        <v>2</v>
      </c>
      <c r="G2" s="143">
        <v>3</v>
      </c>
      <c r="H2" s="143">
        <v>4</v>
      </c>
      <c r="I2" s="143">
        <v>5</v>
      </c>
      <c r="J2" s="143">
        <v>6</v>
      </c>
      <c r="K2" s="143">
        <v>7</v>
      </c>
      <c r="L2" s="143">
        <v>8</v>
      </c>
      <c r="M2" s="143">
        <v>9</v>
      </c>
      <c r="N2" s="143">
        <v>10</v>
      </c>
      <c r="O2" s="143">
        <v>11</v>
      </c>
      <c r="P2" s="143">
        <v>12</v>
      </c>
      <c r="Q2" s="143">
        <v>13</v>
      </c>
      <c r="R2" s="143">
        <v>14</v>
      </c>
      <c r="S2" s="143">
        <v>15</v>
      </c>
      <c r="T2" s="143">
        <v>16</v>
      </c>
      <c r="U2" s="143">
        <v>17</v>
      </c>
      <c r="V2" s="143">
        <v>18</v>
      </c>
      <c r="W2" s="143">
        <v>19</v>
      </c>
      <c r="X2" s="143">
        <v>20</v>
      </c>
      <c r="Y2" s="143">
        <v>21</v>
      </c>
      <c r="Z2" s="143">
        <v>22</v>
      </c>
      <c r="AA2" s="143">
        <v>23</v>
      </c>
      <c r="AB2" s="143">
        <v>24</v>
      </c>
      <c r="AC2" s="143">
        <v>25</v>
      </c>
      <c r="AD2" s="143">
        <v>26</v>
      </c>
      <c r="AE2" s="143">
        <v>27</v>
      </c>
      <c r="AF2" s="143">
        <v>28</v>
      </c>
      <c r="AG2" s="143">
        <v>29</v>
      </c>
      <c r="AH2" s="143">
        <v>30</v>
      </c>
      <c r="AI2" s="143">
        <v>31</v>
      </c>
      <c r="AJ2" s="143">
        <v>32</v>
      </c>
      <c r="AK2" s="143">
        <v>33</v>
      </c>
      <c r="AL2" s="143">
        <v>34</v>
      </c>
      <c r="AM2" s="143">
        <v>35</v>
      </c>
      <c r="AN2" s="143">
        <v>36</v>
      </c>
      <c r="AO2" s="143">
        <v>37</v>
      </c>
      <c r="AP2" s="143">
        <v>38</v>
      </c>
      <c r="AQ2" s="143">
        <v>39</v>
      </c>
      <c r="AR2" s="143">
        <v>40</v>
      </c>
      <c r="AS2" s="143">
        <v>41</v>
      </c>
      <c r="AT2" s="143">
        <v>42</v>
      </c>
      <c r="AU2" s="143">
        <v>43</v>
      </c>
      <c r="AV2" s="143">
        <v>44</v>
      </c>
      <c r="AW2" s="143">
        <v>45</v>
      </c>
      <c r="AX2" s="143">
        <v>46</v>
      </c>
      <c r="AY2" s="143">
        <v>47</v>
      </c>
      <c r="AZ2" s="143">
        <v>48</v>
      </c>
      <c r="BA2" s="143">
        <v>49</v>
      </c>
      <c r="BB2" s="143">
        <v>50</v>
      </c>
      <c r="BC2" s="143">
        <v>51</v>
      </c>
      <c r="BD2" s="143">
        <v>52</v>
      </c>
      <c r="BE2" s="143">
        <v>53</v>
      </c>
      <c r="BF2" s="143">
        <v>54</v>
      </c>
      <c r="BG2" s="143">
        <v>55</v>
      </c>
      <c r="BH2" s="143">
        <v>56</v>
      </c>
      <c r="BI2" s="143">
        <v>57</v>
      </c>
      <c r="BJ2" s="143">
        <v>58</v>
      </c>
      <c r="BK2" s="143">
        <v>59</v>
      </c>
      <c r="BL2" s="143">
        <v>60</v>
      </c>
      <c r="BM2" s="143">
        <v>61</v>
      </c>
      <c r="BN2" s="143">
        <v>62</v>
      </c>
      <c r="BO2" s="143">
        <v>63</v>
      </c>
      <c r="BP2" s="143">
        <v>64</v>
      </c>
      <c r="BQ2" s="143">
        <v>65</v>
      </c>
      <c r="BR2" s="143">
        <v>66</v>
      </c>
      <c r="BS2" s="143">
        <v>67</v>
      </c>
      <c r="BT2" s="143">
        <v>68</v>
      </c>
      <c r="BU2" s="143">
        <v>69</v>
      </c>
      <c r="BV2" s="143">
        <v>70</v>
      </c>
      <c r="BW2" s="143">
        <v>71</v>
      </c>
      <c r="BX2" s="143">
        <v>72</v>
      </c>
    </row>
    <row r="3" spans="1:76" x14ac:dyDescent="0.2">
      <c r="A3" s="143">
        <v>1</v>
      </c>
      <c r="B3" s="144" t="s">
        <v>59</v>
      </c>
      <c r="C3" s="143" t="s">
        <v>164</v>
      </c>
      <c r="D3" s="146" t="str">
        <f>VLOOKUP(Summary_Tbl_1997_2017!A3,Monitoring_Stations!$A$2:$I$75,9)</f>
        <v>Appox. 1 stream mile below Taylorstown Bridge</v>
      </c>
      <c r="E3" s="145"/>
      <c r="F3" s="145"/>
      <c r="G3" s="145"/>
      <c r="H3" s="145"/>
      <c r="I3" s="145">
        <v>65.833333333333343</v>
      </c>
      <c r="J3" s="145">
        <v>65.833333333333343</v>
      </c>
      <c r="K3" s="145">
        <v>57.5</v>
      </c>
      <c r="L3" s="145">
        <v>57.5</v>
      </c>
      <c r="M3" s="145">
        <v>53.333333333333336</v>
      </c>
      <c r="N3" s="145">
        <v>42.5</v>
      </c>
      <c r="O3" s="145"/>
      <c r="P3" s="145"/>
      <c r="Q3" s="145">
        <v>137.5</v>
      </c>
      <c r="R3" s="145">
        <v>48.333333333333336</v>
      </c>
      <c r="S3" s="145">
        <v>128.33333333333331</v>
      </c>
      <c r="T3" s="145"/>
      <c r="U3" s="145">
        <v>135.83333333333334</v>
      </c>
      <c r="V3" s="145">
        <v>75</v>
      </c>
      <c r="W3" s="145">
        <v>65.833333333333343</v>
      </c>
      <c r="X3" s="145"/>
      <c r="Y3" s="145">
        <v>133.33333333333331</v>
      </c>
      <c r="Z3" s="145">
        <v>70.833333333333343</v>
      </c>
      <c r="AA3" s="145">
        <v>116.66666666666667</v>
      </c>
      <c r="AB3" s="145"/>
      <c r="AC3" s="145"/>
      <c r="AD3" s="145"/>
      <c r="AE3" s="145"/>
      <c r="AF3" s="145"/>
      <c r="AG3" s="145">
        <v>44.623780235928862</v>
      </c>
      <c r="AH3" s="145">
        <v>48.290420356459954</v>
      </c>
      <c r="AI3" s="145"/>
      <c r="AJ3" s="145"/>
      <c r="AK3" s="145">
        <v>54.015000498621603</v>
      </c>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row>
    <row r="4" spans="1:76" x14ac:dyDescent="0.2">
      <c r="A4" s="143">
        <v>2</v>
      </c>
      <c r="B4" s="144" t="s">
        <v>74</v>
      </c>
      <c r="C4" s="143" t="s">
        <v>167</v>
      </c>
      <c r="D4" s="146" t="str">
        <f>VLOOKUP(Summary_Tbl_1997_2017!A4,Monitoring_Stations!$A$2:$I$75,9)</f>
        <v>Downstream of Rt. 681 and below Rt. 682 (Compher Rd) crossing</v>
      </c>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v>76.587608685431363</v>
      </c>
      <c r="AH4" s="145">
        <v>46.567462459580142</v>
      </c>
      <c r="AI4" s="145"/>
      <c r="AJ4" s="145">
        <v>56.262774527828597</v>
      </c>
      <c r="AK4" s="145"/>
      <c r="AL4" s="145">
        <v>65.502136905788916</v>
      </c>
      <c r="AM4" s="145"/>
      <c r="AN4" s="145">
        <v>70.787211002874173</v>
      </c>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row>
    <row r="5" spans="1:76" ht="22.5" x14ac:dyDescent="0.2">
      <c r="A5" s="143">
        <v>3</v>
      </c>
      <c r="B5" s="144" t="s">
        <v>74</v>
      </c>
      <c r="C5" s="143" t="s">
        <v>170</v>
      </c>
      <c r="D5" s="146" t="str">
        <f>VLOOKUP(Summary_Tbl_1997_2017!A5,Monitoring_Stations!$A$2:$I$75,9)</f>
        <v>Approx. 1 mile upstream from Rt.287 bridge off Rt. 691 at A. Ward, 38302 Bolington Rd</v>
      </c>
      <c r="E5" s="145"/>
      <c r="F5" s="145"/>
      <c r="G5" s="145"/>
      <c r="H5" s="145"/>
      <c r="I5" s="145">
        <v>62.5</v>
      </c>
      <c r="J5" s="145">
        <v>61.666666666666664</v>
      </c>
      <c r="K5" s="145"/>
      <c r="L5" s="145"/>
      <c r="M5" s="145">
        <v>57.5</v>
      </c>
      <c r="N5" s="145"/>
      <c r="O5" s="145"/>
      <c r="P5" s="145"/>
      <c r="Q5" s="145">
        <v>45</v>
      </c>
      <c r="R5" s="145"/>
      <c r="S5" s="145"/>
      <c r="T5" s="145"/>
      <c r="U5" s="145"/>
      <c r="V5" s="145">
        <v>61.666666666666664</v>
      </c>
      <c r="W5" s="145"/>
      <c r="X5" s="145"/>
      <c r="Y5" s="145">
        <v>91.666666666666657</v>
      </c>
      <c r="Z5" s="145"/>
      <c r="AA5" s="145"/>
      <c r="AB5" s="145"/>
      <c r="AC5" s="145"/>
      <c r="AD5" s="145"/>
      <c r="AE5" s="145"/>
      <c r="AF5" s="145"/>
      <c r="AG5" s="145"/>
      <c r="AH5" s="145">
        <v>36.413285156351193</v>
      </c>
      <c r="AI5" s="145"/>
      <c r="AJ5" s="145"/>
      <c r="AK5" s="145">
        <v>62.068308704092814</v>
      </c>
      <c r="AL5" s="145">
        <v>60.259779449628454</v>
      </c>
      <c r="AM5" s="145"/>
      <c r="AN5" s="145"/>
      <c r="AO5" s="145">
        <v>46.385445851120096</v>
      </c>
      <c r="AP5" s="145"/>
      <c r="AQ5" s="145"/>
      <c r="AR5" s="145"/>
      <c r="AS5" s="145"/>
      <c r="AT5" s="145"/>
      <c r="AU5" s="145">
        <v>91.666666666666671</v>
      </c>
      <c r="AV5" s="145"/>
      <c r="AW5" s="145"/>
      <c r="AX5" s="145">
        <v>66.666666666666671</v>
      </c>
      <c r="AY5" s="145"/>
      <c r="AZ5" s="145"/>
      <c r="BA5" s="145"/>
      <c r="BB5" s="145"/>
      <c r="BC5" s="145"/>
      <c r="BD5" s="145"/>
      <c r="BE5" s="145"/>
      <c r="BF5" s="145"/>
      <c r="BG5" s="145">
        <v>91.666666666666671</v>
      </c>
      <c r="BH5" s="145"/>
      <c r="BI5" s="145"/>
      <c r="BJ5" s="145">
        <v>92</v>
      </c>
      <c r="BK5" s="145"/>
      <c r="BL5" s="145"/>
      <c r="BM5" s="145"/>
      <c r="BN5" s="145"/>
      <c r="BO5" s="145"/>
      <c r="BP5" s="145">
        <v>83</v>
      </c>
      <c r="BQ5" s="145"/>
      <c r="BR5" s="145"/>
      <c r="BS5" s="145"/>
      <c r="BT5" s="145"/>
      <c r="BU5" s="145"/>
      <c r="BV5" s="145">
        <v>75</v>
      </c>
      <c r="BW5" s="145"/>
      <c r="BX5" s="145"/>
    </row>
    <row r="6" spans="1:76" x14ac:dyDescent="0.2">
      <c r="A6" s="143">
        <v>4</v>
      </c>
      <c r="B6" s="144" t="s">
        <v>54</v>
      </c>
      <c r="C6" s="143" t="s">
        <v>175</v>
      </c>
      <c r="D6" s="146" t="str">
        <f>VLOOKUP(Summary_Tbl_1997_2017!A6,Monitoring_Stations!$A$2:$I$75,9)</f>
        <v>Near Confluence of North and South Fork Catoctin</v>
      </c>
      <c r="E6" s="145">
        <v>60</v>
      </c>
      <c r="F6" s="145">
        <v>65.833333333333343</v>
      </c>
      <c r="G6" s="145">
        <v>65.833333333333343</v>
      </c>
      <c r="H6" s="145">
        <v>48.333333333333336</v>
      </c>
      <c r="I6" s="145">
        <v>46.666666666666664</v>
      </c>
      <c r="J6" s="145">
        <v>65</v>
      </c>
      <c r="K6" s="145">
        <v>53.333333333333336</v>
      </c>
      <c r="L6" s="145"/>
      <c r="M6" s="145">
        <v>55.833333333333336</v>
      </c>
      <c r="N6" s="145">
        <v>57.5</v>
      </c>
      <c r="O6" s="145"/>
      <c r="P6" s="145">
        <v>49.166666666666671</v>
      </c>
      <c r="Q6" s="145">
        <v>62.5</v>
      </c>
      <c r="R6" s="145">
        <v>66.666666666666657</v>
      </c>
      <c r="S6" s="145">
        <v>70.833333333333343</v>
      </c>
      <c r="T6" s="145"/>
      <c r="U6" s="145">
        <v>44.166666666666671</v>
      </c>
      <c r="V6" s="145">
        <v>57.5</v>
      </c>
      <c r="W6" s="145">
        <v>56.666666666666664</v>
      </c>
      <c r="X6" s="145">
        <v>65.833333333333343</v>
      </c>
      <c r="Y6" s="145">
        <v>35.833333333333329</v>
      </c>
      <c r="Z6" s="145">
        <v>49.166666666666671</v>
      </c>
      <c r="AA6" s="145">
        <v>35</v>
      </c>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row>
    <row r="7" spans="1:76" x14ac:dyDescent="0.2">
      <c r="A7" s="143">
        <v>5</v>
      </c>
      <c r="B7" s="144" t="s">
        <v>61</v>
      </c>
      <c r="C7" s="143" t="s">
        <v>177</v>
      </c>
      <c r="D7" s="146" t="str">
        <f>VLOOKUP(Summary_Tbl_1997_2017!A7,Monitoring_Stations!$A$2:$I$75,9)</f>
        <v>Unnamed Tributary to Catoctin Creek at Milltown Rd and Cottagegrove Lane</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v>52.106685112869982</v>
      </c>
      <c r="AH7" s="145">
        <v>61.613800577216665</v>
      </c>
      <c r="AI7" s="145"/>
      <c r="AJ7" s="145">
        <v>58.599170873335353</v>
      </c>
      <c r="AK7" s="145"/>
      <c r="AL7" s="145">
        <v>71.676841343336832</v>
      </c>
      <c r="AM7" s="145"/>
      <c r="AN7" s="145">
        <v>70.107510644479703</v>
      </c>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row>
    <row r="8" spans="1:76" x14ac:dyDescent="0.2">
      <c r="A8" s="143">
        <v>6</v>
      </c>
      <c r="B8" s="144" t="s">
        <v>61</v>
      </c>
      <c r="C8" s="143" t="s">
        <v>179</v>
      </c>
      <c r="D8" s="146" t="str">
        <f>VLOOKUP(Summary_Tbl_1997_2017!A8,Monitoring_Stations!$A$2:$I$75,9)</f>
        <v>Off Rt. 681at 15042 Milltown Rd (Ward Property)</v>
      </c>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v>46.480457864475838</v>
      </c>
      <c r="AI8" s="145"/>
      <c r="AJ8" s="145"/>
      <c r="AK8" s="145">
        <v>40.654695189808493</v>
      </c>
      <c r="AL8" s="145"/>
      <c r="AM8" s="145"/>
      <c r="AN8" s="145"/>
      <c r="AO8" s="145">
        <v>41.604695814893013</v>
      </c>
      <c r="AP8" s="145"/>
      <c r="AQ8" s="145"/>
      <c r="AR8" s="145"/>
      <c r="AS8" s="145"/>
      <c r="AT8" s="145">
        <v>83.333333333333329</v>
      </c>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row>
    <row r="9" spans="1:76" x14ac:dyDescent="0.2">
      <c r="A9" s="143">
        <v>7</v>
      </c>
      <c r="B9" s="144" t="s">
        <v>61</v>
      </c>
      <c r="C9" s="143" t="s">
        <v>183</v>
      </c>
      <c r="D9" s="146" t="str">
        <f>VLOOKUP(Summary_Tbl_1997_2017!A9,Monitoring_Stations!$A$2:$I$75,9)</f>
        <v>Off Rt. 713 at Rideout Property</v>
      </c>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v>71.388583629458893</v>
      </c>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row>
    <row r="10" spans="1:76" x14ac:dyDescent="0.2">
      <c r="A10" s="143">
        <v>8</v>
      </c>
      <c r="B10" s="144" t="s">
        <v>61</v>
      </c>
      <c r="C10" s="143" t="s">
        <v>186</v>
      </c>
      <c r="D10" s="146" t="str">
        <f>VLOOKUP(Summary_Tbl_1997_2017!A10,Monitoring_Stations!$A$2:$I$75,9)</f>
        <v>Purcellville Nature Park</v>
      </c>
      <c r="E10" s="145">
        <v>66.666666666666657</v>
      </c>
      <c r="F10" s="145">
        <v>49.166666666666671</v>
      </c>
      <c r="G10" s="145">
        <v>22.5</v>
      </c>
      <c r="H10" s="145"/>
      <c r="I10" s="145">
        <v>13.333333333333334</v>
      </c>
      <c r="J10" s="145">
        <v>13.333333333333334</v>
      </c>
      <c r="K10" s="145">
        <v>26.666666666666668</v>
      </c>
      <c r="L10" s="145"/>
      <c r="M10" s="145">
        <v>27.5</v>
      </c>
      <c r="N10" s="145"/>
      <c r="O10" s="145">
        <v>27.5</v>
      </c>
      <c r="P10" s="145"/>
      <c r="Q10" s="145">
        <v>17.5</v>
      </c>
      <c r="R10" s="145"/>
      <c r="S10" s="145">
        <v>30</v>
      </c>
      <c r="T10" s="145"/>
      <c r="U10" s="145">
        <v>27.5</v>
      </c>
      <c r="V10" s="145">
        <v>32.5</v>
      </c>
      <c r="W10" s="145">
        <v>22.5</v>
      </c>
      <c r="X10" s="145">
        <v>34.166666666666671</v>
      </c>
      <c r="Y10" s="145">
        <v>13.333333333333334</v>
      </c>
      <c r="Z10" s="145">
        <v>18.333333333333336</v>
      </c>
      <c r="AA10" s="145"/>
      <c r="AB10" s="145"/>
      <c r="AC10" s="145"/>
      <c r="AD10" s="145">
        <v>80</v>
      </c>
      <c r="AE10" s="145"/>
      <c r="AF10" s="145"/>
      <c r="AG10" s="145">
        <v>48.297334814392137</v>
      </c>
      <c r="AH10" s="145">
        <v>54.461182010509617</v>
      </c>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v>66.666666666666671</v>
      </c>
      <c r="BI10" s="145"/>
      <c r="BJ10" s="145"/>
      <c r="BK10" s="145"/>
      <c r="BL10" s="145"/>
      <c r="BM10" s="145"/>
      <c r="BN10" s="145"/>
      <c r="BO10" s="145"/>
      <c r="BP10" s="145"/>
      <c r="BQ10" s="145"/>
      <c r="BR10" s="145"/>
      <c r="BS10" s="145"/>
      <c r="BT10" s="145"/>
      <c r="BU10" s="145"/>
      <c r="BV10" s="145"/>
      <c r="BW10" s="145"/>
      <c r="BX10" s="145"/>
    </row>
    <row r="11" spans="1:76" x14ac:dyDescent="0.2">
      <c r="A11" s="143">
        <v>9</v>
      </c>
      <c r="B11" s="144" t="s">
        <v>61</v>
      </c>
      <c r="C11" s="143" t="s">
        <v>187</v>
      </c>
      <c r="D11" s="146" t="str">
        <f>VLOOKUP(Summary_Tbl_1997_2017!A11,Monitoring_Stations!$A$2:$I$75,9)</f>
        <v>Rt. 719 &amp; Rt. 761</v>
      </c>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v>72.406914657106782</v>
      </c>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row>
    <row r="12" spans="1:76" x14ac:dyDescent="0.2">
      <c r="A12" s="143">
        <v>10</v>
      </c>
      <c r="B12" s="144" t="s">
        <v>61</v>
      </c>
      <c r="C12" s="143" t="s">
        <v>190</v>
      </c>
      <c r="D12" s="146" t="str">
        <f>VLOOKUP(Summary_Tbl_1997_2017!A12,Monitoring_Stations!$A$2:$I$75,9)</f>
        <v>Phillip Farm just west of Village of Waterford, upstream of Waterford Mill</v>
      </c>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v>58.333333333333336</v>
      </c>
      <c r="AT12" s="145"/>
      <c r="AU12" s="145">
        <v>66.666666666666671</v>
      </c>
      <c r="AV12" s="145"/>
      <c r="AW12" s="145">
        <v>75</v>
      </c>
      <c r="AX12" s="145">
        <v>66.666666666666671</v>
      </c>
      <c r="AY12" s="145"/>
      <c r="AZ12" s="145">
        <v>66.666666666666671</v>
      </c>
      <c r="BA12" s="145">
        <v>75</v>
      </c>
      <c r="BB12" s="145">
        <v>58.333333333333336</v>
      </c>
      <c r="BC12" s="145">
        <v>91.67</v>
      </c>
      <c r="BD12" s="145">
        <v>75</v>
      </c>
      <c r="BE12" s="145"/>
      <c r="BF12" s="145"/>
      <c r="BG12" s="145">
        <v>91.666666666666671</v>
      </c>
      <c r="BH12" s="145"/>
      <c r="BI12" s="145">
        <v>75</v>
      </c>
      <c r="BJ12" s="145"/>
      <c r="BK12" s="145"/>
      <c r="BL12" s="145"/>
      <c r="BM12" s="145"/>
      <c r="BN12" s="145"/>
      <c r="BO12" s="145"/>
      <c r="BP12" s="145">
        <v>75</v>
      </c>
      <c r="BQ12" s="145"/>
      <c r="BR12" s="145">
        <v>67</v>
      </c>
      <c r="BS12" s="145">
        <v>100</v>
      </c>
      <c r="BT12" s="145"/>
      <c r="BU12" s="145"/>
      <c r="BV12" s="145"/>
      <c r="BW12" s="145"/>
      <c r="BX12" s="145"/>
    </row>
    <row r="13" spans="1:76" x14ac:dyDescent="0.2">
      <c r="A13" s="143">
        <v>11</v>
      </c>
      <c r="B13" s="144" t="s">
        <v>72</v>
      </c>
      <c r="C13" s="143" t="s">
        <v>197</v>
      </c>
      <c r="D13" s="146" t="str">
        <f>VLOOKUP(Summary_Tbl_1997_2017!A13,Monitoring_Stations!$A$2:$I$75,9)</f>
        <v>Approx. 300 meters downstream of the Rt. 831 bridge</v>
      </c>
      <c r="E13" s="145"/>
      <c r="F13" s="145"/>
      <c r="G13" s="145">
        <v>48.333333333333336</v>
      </c>
      <c r="H13" s="145"/>
      <c r="I13" s="145">
        <v>65.833333333333343</v>
      </c>
      <c r="J13" s="145">
        <v>61.666666666666664</v>
      </c>
      <c r="K13" s="145"/>
      <c r="L13" s="145"/>
      <c r="M13" s="145">
        <v>61.666666666666664</v>
      </c>
      <c r="N13" s="145">
        <v>40</v>
      </c>
      <c r="O13" s="145">
        <v>44.166666666666671</v>
      </c>
      <c r="P13" s="145"/>
      <c r="Q13" s="145">
        <v>56.666666666666664</v>
      </c>
      <c r="R13" s="145">
        <v>57.5</v>
      </c>
      <c r="S13" s="145">
        <v>65.833333333333343</v>
      </c>
      <c r="T13" s="145"/>
      <c r="U13" s="145">
        <v>70</v>
      </c>
      <c r="V13" s="145">
        <v>70</v>
      </c>
      <c r="W13" s="145"/>
      <c r="X13" s="145"/>
      <c r="Y13" s="145">
        <v>75</v>
      </c>
      <c r="Z13" s="145"/>
      <c r="AA13" s="145">
        <v>62.5</v>
      </c>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row>
    <row r="14" spans="1:76" x14ac:dyDescent="0.2">
      <c r="A14" s="143">
        <v>12</v>
      </c>
      <c r="B14" s="144" t="s">
        <v>121</v>
      </c>
      <c r="C14" s="143" t="s">
        <v>200</v>
      </c>
      <c r="D14" s="146" t="str">
        <f>VLOOKUP(Summary_Tbl_1997_2017!A14,Monitoring_Stations!$A$2:$I$75,9)</f>
        <v>100 yrs upstream of Rt. 630 (Jeb Stuart Rd.)</v>
      </c>
      <c r="E14" s="145"/>
      <c r="F14" s="145"/>
      <c r="G14" s="145">
        <v>40</v>
      </c>
      <c r="H14" s="145"/>
      <c r="I14" s="145">
        <v>58.333333333333336</v>
      </c>
      <c r="J14" s="145">
        <v>50</v>
      </c>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v>57.61966234448208</v>
      </c>
      <c r="AH14" s="145">
        <v>70.682233161874265</v>
      </c>
      <c r="AI14" s="145"/>
      <c r="AJ14" s="145">
        <v>63.502103685430505</v>
      </c>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v>100</v>
      </c>
      <c r="BK14" s="145"/>
      <c r="BL14" s="145">
        <v>100</v>
      </c>
      <c r="BM14" s="145"/>
      <c r="BN14" s="145"/>
      <c r="BO14" s="145"/>
      <c r="BP14" s="145"/>
      <c r="BQ14" s="145"/>
      <c r="BR14" s="145"/>
      <c r="BS14" s="145"/>
      <c r="BT14" s="145"/>
      <c r="BU14" s="145"/>
      <c r="BV14" s="145"/>
      <c r="BW14" s="145"/>
      <c r="BX14" s="145"/>
    </row>
    <row r="15" spans="1:76" x14ac:dyDescent="0.2">
      <c r="A15" s="143">
        <v>13</v>
      </c>
      <c r="B15" s="144" t="s">
        <v>57</v>
      </c>
      <c r="C15" s="143" t="s">
        <v>204</v>
      </c>
      <c r="D15" s="146" t="str">
        <f>VLOOKUP(Summary_Tbl_1997_2017!A15,Monitoring_Stations!$A$2:$I$75,9)</f>
        <v>Lawson Road crossing of Tuscarora</v>
      </c>
      <c r="E15" s="145">
        <v>40</v>
      </c>
      <c r="F15" s="145">
        <v>65.833333333333343</v>
      </c>
      <c r="G15" s="145">
        <v>75</v>
      </c>
      <c r="H15" s="145"/>
      <c r="I15" s="145">
        <v>44.166666666666664</v>
      </c>
      <c r="J15" s="145">
        <v>34.166666666666671</v>
      </c>
      <c r="K15" s="145">
        <v>40</v>
      </c>
      <c r="L15" s="145"/>
      <c r="M15" s="145">
        <v>40</v>
      </c>
      <c r="N15" s="145">
        <v>58.333333333333336</v>
      </c>
      <c r="O15" s="145">
        <v>80.833333333333343</v>
      </c>
      <c r="P15" s="145">
        <v>21.666666666666668</v>
      </c>
      <c r="Q15" s="145">
        <v>58.333333333333336</v>
      </c>
      <c r="R15" s="145">
        <v>65.833333333333343</v>
      </c>
      <c r="S15" s="145">
        <v>75.833333333333343</v>
      </c>
      <c r="T15" s="145"/>
      <c r="U15" s="145">
        <v>30.833333333333332</v>
      </c>
      <c r="V15" s="145">
        <v>65.833333333333343</v>
      </c>
      <c r="W15" s="145">
        <v>48.333333333333336</v>
      </c>
      <c r="X15" s="145">
        <v>52.5</v>
      </c>
      <c r="Y15" s="145">
        <v>52.5</v>
      </c>
      <c r="Z15" s="145">
        <v>52.5</v>
      </c>
      <c r="AA15" s="145">
        <v>57.5</v>
      </c>
      <c r="AB15" s="145"/>
      <c r="AC15" s="145">
        <v>35</v>
      </c>
      <c r="AD15" s="145"/>
      <c r="AE15" s="145"/>
      <c r="AF15" s="145">
        <v>51.666666666666664</v>
      </c>
      <c r="AG15" s="145"/>
      <c r="AH15" s="145"/>
      <c r="AI15" s="145"/>
      <c r="AJ15" s="145"/>
      <c r="AK15" s="145"/>
      <c r="AL15" s="145"/>
      <c r="AM15" s="145"/>
      <c r="AN15" s="145"/>
      <c r="AO15" s="145"/>
      <c r="AP15" s="145"/>
      <c r="AQ15" s="145"/>
      <c r="AR15" s="145"/>
      <c r="AS15" s="145"/>
      <c r="AT15" s="145"/>
      <c r="AU15" s="145">
        <v>58.333333333333336</v>
      </c>
      <c r="AV15" s="145"/>
      <c r="AW15" s="145"/>
      <c r="AX15" s="145"/>
      <c r="AY15" s="145">
        <v>75</v>
      </c>
      <c r="AZ15" s="145"/>
      <c r="BA15" s="145"/>
      <c r="BB15" s="145"/>
      <c r="BC15" s="145"/>
      <c r="BD15" s="145"/>
      <c r="BE15" s="145"/>
      <c r="BF15" s="145"/>
      <c r="BG15" s="145"/>
      <c r="BH15" s="145"/>
      <c r="BI15" s="145">
        <v>41.666666666666664</v>
      </c>
      <c r="BJ15" s="145"/>
      <c r="BK15" s="145"/>
      <c r="BL15" s="145"/>
      <c r="BM15" s="145"/>
      <c r="BN15" s="145"/>
      <c r="BO15" s="145"/>
      <c r="BP15" s="145"/>
      <c r="BQ15" s="145"/>
      <c r="BR15" s="145"/>
      <c r="BS15" s="145"/>
      <c r="BT15" s="145"/>
      <c r="BU15" s="145">
        <v>50</v>
      </c>
      <c r="BV15" s="145"/>
      <c r="BW15" s="145">
        <v>66.666666666666671</v>
      </c>
      <c r="BX15" s="145">
        <v>33.333333333333336</v>
      </c>
    </row>
    <row r="16" spans="1:76" x14ac:dyDescent="0.2">
      <c r="A16" s="143">
        <v>14</v>
      </c>
      <c r="B16" s="144" t="s">
        <v>207</v>
      </c>
      <c r="C16" s="143" t="s">
        <v>209</v>
      </c>
      <c r="D16" s="146" t="str">
        <f>VLOOKUP(Summary_Tbl_1997_2017!A16,Monitoring_Stations!$A$2:$I$75,9)</f>
        <v>Sycolin Creek Downstream of Gant Rd Bridge off Cochran Mill Rd.</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v>100</v>
      </c>
      <c r="AU16" s="145"/>
      <c r="AV16" s="145"/>
      <c r="AW16" s="145">
        <v>100</v>
      </c>
      <c r="AX16" s="145">
        <v>75</v>
      </c>
      <c r="AY16" s="145">
        <v>100</v>
      </c>
      <c r="AZ16" s="145"/>
      <c r="BA16" s="145">
        <v>83.333333333333329</v>
      </c>
      <c r="BB16" s="145">
        <v>75</v>
      </c>
      <c r="BC16" s="145">
        <v>75</v>
      </c>
      <c r="BD16" s="145"/>
      <c r="BE16" s="145"/>
      <c r="BF16" s="145"/>
      <c r="BG16" s="145"/>
      <c r="BH16" s="145"/>
      <c r="BI16" s="145"/>
      <c r="BJ16" s="145"/>
      <c r="BK16" s="145"/>
      <c r="BL16" s="145"/>
      <c r="BM16" s="145"/>
      <c r="BN16" s="145"/>
      <c r="BO16" s="145"/>
      <c r="BP16" s="145"/>
      <c r="BQ16" s="145"/>
      <c r="BR16" s="145"/>
      <c r="BS16" s="145"/>
      <c r="BT16" s="145"/>
      <c r="BU16" s="145"/>
      <c r="BV16" s="145"/>
      <c r="BW16" s="145"/>
      <c r="BX16" s="145"/>
    </row>
    <row r="17" spans="1:76" x14ac:dyDescent="0.2">
      <c r="A17" s="143">
        <v>16</v>
      </c>
      <c r="B17" s="144" t="s">
        <v>77</v>
      </c>
      <c r="C17" s="143" t="s">
        <v>220</v>
      </c>
      <c r="D17" s="146" t="str">
        <f>VLOOKUP(Summary_Tbl_1997_2017!A17,Monitoring_Stations!$A$2:$I$75,9)</f>
        <v>Approx. 100 meters upstream of bridge at Rt. 623 off Rt. 50</v>
      </c>
      <c r="E17" s="145"/>
      <c r="F17" s="145"/>
      <c r="G17" s="145"/>
      <c r="H17" s="145"/>
      <c r="I17" s="145"/>
      <c r="J17" s="145"/>
      <c r="K17" s="145"/>
      <c r="L17" s="145"/>
      <c r="M17" s="145"/>
      <c r="N17" s="145">
        <v>56.666666666666664</v>
      </c>
      <c r="O17" s="145">
        <v>90</v>
      </c>
      <c r="P17" s="145"/>
      <c r="Q17" s="145">
        <v>67.5</v>
      </c>
      <c r="R17" s="145">
        <v>76.666666666666671</v>
      </c>
      <c r="S17" s="145">
        <v>43.333333333333336</v>
      </c>
      <c r="T17" s="145">
        <v>56.666666666666664</v>
      </c>
      <c r="U17" s="145">
        <v>66.666666666666657</v>
      </c>
      <c r="V17" s="145">
        <v>62.5</v>
      </c>
      <c r="W17" s="145">
        <v>66.666666666666657</v>
      </c>
      <c r="X17" s="145"/>
      <c r="Y17" s="145">
        <v>70.833333333333343</v>
      </c>
      <c r="Z17" s="145">
        <v>65.833333333333343</v>
      </c>
      <c r="AA17" s="145"/>
      <c r="AB17" s="145">
        <v>67.5</v>
      </c>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row>
    <row r="18" spans="1:76" x14ac:dyDescent="0.2">
      <c r="A18" s="143">
        <v>17</v>
      </c>
      <c r="B18" s="144" t="s">
        <v>67</v>
      </c>
      <c r="C18" s="143" t="s">
        <v>223</v>
      </c>
      <c r="D18" s="146" t="str">
        <f>VLOOKUP(Summary_Tbl_1997_2017!A18,Monitoring_Stations!$A$2:$I$75,9)</f>
        <v>200 yards downstream from Rt. 727 bridge</v>
      </c>
      <c r="E18" s="145">
        <v>61.666666666666664</v>
      </c>
      <c r="F18" s="145">
        <v>70.833333333333343</v>
      </c>
      <c r="G18" s="145">
        <v>75.833333333333343</v>
      </c>
      <c r="H18" s="145"/>
      <c r="I18" s="145">
        <v>39.166666666666671</v>
      </c>
      <c r="J18" s="145">
        <v>70.833333333333343</v>
      </c>
      <c r="K18" s="145">
        <v>75</v>
      </c>
      <c r="L18" s="145">
        <v>68.333333333333343</v>
      </c>
      <c r="M18" s="145">
        <v>60</v>
      </c>
      <c r="N18" s="145">
        <v>67.5</v>
      </c>
      <c r="O18" s="145">
        <v>75.833333333333343</v>
      </c>
      <c r="P18" s="145">
        <v>70.833333333333343</v>
      </c>
      <c r="Q18" s="145">
        <v>62.5</v>
      </c>
      <c r="R18" s="145">
        <v>143.33333333333331</v>
      </c>
      <c r="S18" s="145">
        <v>75.833333333333343</v>
      </c>
      <c r="T18" s="145">
        <v>43.333333333333336</v>
      </c>
      <c r="U18" s="145">
        <v>139.16666666666669</v>
      </c>
      <c r="V18" s="145">
        <v>142.5</v>
      </c>
      <c r="W18" s="145">
        <v>68.333333333333343</v>
      </c>
      <c r="X18" s="145">
        <v>86.666666666666671</v>
      </c>
      <c r="Y18" s="145">
        <v>61.666666666666664</v>
      </c>
      <c r="Z18" s="145">
        <v>57.5</v>
      </c>
      <c r="AA18" s="145">
        <v>65.833333333333343</v>
      </c>
      <c r="AB18" s="145"/>
      <c r="AC18" s="145"/>
      <c r="AD18" s="145">
        <v>70</v>
      </c>
      <c r="AE18" s="145">
        <v>75</v>
      </c>
      <c r="AF18" s="145"/>
      <c r="AG18" s="145">
        <v>28.750391957784998</v>
      </c>
      <c r="AH18" s="145">
        <v>69.214862616742664</v>
      </c>
      <c r="AI18" s="145"/>
      <c r="AJ18" s="145">
        <v>63.942066603822667</v>
      </c>
      <c r="AK18" s="145"/>
      <c r="AL18" s="145">
        <v>59.166934193653162</v>
      </c>
      <c r="AM18" s="145"/>
      <c r="AN18" s="145"/>
      <c r="AO18" s="145">
        <v>58.753199481239577</v>
      </c>
      <c r="AP18" s="145"/>
      <c r="AQ18" s="145"/>
      <c r="AR18" s="145"/>
      <c r="AS18" s="145">
        <v>100</v>
      </c>
      <c r="AT18" s="145"/>
      <c r="AU18" s="145">
        <v>66.666666666666671</v>
      </c>
      <c r="AV18" s="145"/>
      <c r="AW18" s="145">
        <v>83.333333333333329</v>
      </c>
      <c r="AX18" s="145">
        <v>75</v>
      </c>
      <c r="AY18" s="145">
        <v>83.333333333333329</v>
      </c>
      <c r="AZ18" s="145">
        <v>91.666666666666671</v>
      </c>
      <c r="BA18" s="145">
        <v>91.666666666666671</v>
      </c>
      <c r="BB18" s="145">
        <v>91.666666666666671</v>
      </c>
      <c r="BC18" s="145">
        <v>75</v>
      </c>
      <c r="BD18" s="145">
        <v>83.3</v>
      </c>
      <c r="BE18" s="145">
        <v>83.3</v>
      </c>
      <c r="BF18" s="145"/>
      <c r="BG18" s="145">
        <v>100</v>
      </c>
      <c r="BH18" s="145">
        <v>91.666666666666671</v>
      </c>
      <c r="BI18" s="145">
        <v>91.666666666666671</v>
      </c>
      <c r="BJ18" s="145">
        <v>100</v>
      </c>
      <c r="BK18" s="145">
        <v>75</v>
      </c>
      <c r="BL18" s="145"/>
      <c r="BM18" s="145">
        <v>100</v>
      </c>
      <c r="BN18" s="145">
        <v>91.666666666666671</v>
      </c>
      <c r="BO18" s="145">
        <v>66.666666666666671</v>
      </c>
      <c r="BP18" s="145">
        <v>83</v>
      </c>
      <c r="BQ18" s="145">
        <v>100</v>
      </c>
      <c r="BR18" s="145">
        <v>75</v>
      </c>
      <c r="BS18" s="145">
        <v>100</v>
      </c>
      <c r="BT18" s="145">
        <v>75</v>
      </c>
      <c r="BU18" s="145">
        <v>75</v>
      </c>
      <c r="BV18" s="145">
        <v>75</v>
      </c>
      <c r="BW18" s="145"/>
      <c r="BX18" s="145">
        <v>83.333333333333329</v>
      </c>
    </row>
    <row r="19" spans="1:76" x14ac:dyDescent="0.2">
      <c r="A19" s="143">
        <v>19</v>
      </c>
      <c r="B19" s="144" t="s">
        <v>228</v>
      </c>
      <c r="C19" s="143" t="s">
        <v>230</v>
      </c>
      <c r="D19" s="146" t="str">
        <f>VLOOKUP(Summary_Tbl_1997_2017!A19,Monitoring_Stations!$A$2:$I$75,9)</f>
        <v>Upstream of Rt 690 bridge</v>
      </c>
      <c r="E19" s="145"/>
      <c r="F19" s="145"/>
      <c r="G19" s="145"/>
      <c r="H19" s="145"/>
      <c r="I19" s="145"/>
      <c r="J19" s="145"/>
      <c r="K19" s="145"/>
      <c r="L19" s="145"/>
      <c r="M19" s="145"/>
      <c r="N19" s="145"/>
      <c r="O19" s="145"/>
      <c r="P19" s="145"/>
      <c r="Q19" s="145"/>
      <c r="R19" s="145">
        <v>80</v>
      </c>
      <c r="S19" s="145"/>
      <c r="T19" s="145"/>
      <c r="U19" s="145">
        <v>43.333333333333336</v>
      </c>
      <c r="V19" s="145">
        <v>66.666666666666671</v>
      </c>
      <c r="W19" s="145"/>
      <c r="X19" s="145">
        <v>70</v>
      </c>
      <c r="Y19" s="145">
        <v>53.333333333333336</v>
      </c>
      <c r="Z19" s="145"/>
      <c r="AA19" s="145"/>
      <c r="AB19" s="145"/>
      <c r="AC19" s="145"/>
      <c r="AD19" s="145"/>
      <c r="AE19" s="145"/>
      <c r="AF19" s="145"/>
      <c r="AG19" s="145">
        <v>30.961752364579944</v>
      </c>
      <c r="AH19" s="145">
        <v>48.090392330873868</v>
      </c>
      <c r="AI19" s="145"/>
      <c r="AJ19" s="145">
        <v>64.499024225567481</v>
      </c>
      <c r="AK19" s="145"/>
      <c r="AL19" s="145">
        <v>41.454911939739844</v>
      </c>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row>
    <row r="20" spans="1:76" x14ac:dyDescent="0.2">
      <c r="A20" s="143">
        <v>21</v>
      </c>
      <c r="B20" s="144" t="s">
        <v>513</v>
      </c>
      <c r="C20" s="143" t="s">
        <v>235</v>
      </c>
      <c r="D20" s="146" t="str">
        <f>VLOOKUP(Summary_Tbl_1997_2017!A20,Monitoring_Stations!$A$2:$I$75,9)</f>
        <v>Circleville Farm 400 yrds upstream of Rt. 722</v>
      </c>
      <c r="E20" s="145"/>
      <c r="F20" s="145"/>
      <c r="G20" s="145"/>
      <c r="H20" s="145"/>
      <c r="I20" s="145"/>
      <c r="J20" s="145"/>
      <c r="K20" s="145"/>
      <c r="L20" s="145"/>
      <c r="M20" s="145"/>
      <c r="N20" s="145"/>
      <c r="O20" s="145"/>
      <c r="P20" s="145"/>
      <c r="Q20" s="145"/>
      <c r="R20" s="145">
        <v>76.666666666666671</v>
      </c>
      <c r="S20" s="145"/>
      <c r="T20" s="145"/>
      <c r="U20" s="145">
        <v>60</v>
      </c>
      <c r="V20" s="145">
        <v>60</v>
      </c>
      <c r="W20" s="145"/>
      <c r="X20" s="145">
        <v>56.666666666666664</v>
      </c>
      <c r="Y20" s="145"/>
      <c r="Z20" s="145"/>
      <c r="AA20" s="145"/>
      <c r="AB20" s="145"/>
      <c r="AC20" s="145"/>
      <c r="AD20" s="145"/>
      <c r="AE20" s="145"/>
      <c r="AF20" s="145"/>
      <c r="AG20" s="145">
        <v>32.533392491152156</v>
      </c>
      <c r="AH20" s="145">
        <v>59.082402491927496</v>
      </c>
      <c r="AI20" s="145"/>
      <c r="AJ20" s="145">
        <v>40.494200393842149</v>
      </c>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row>
    <row r="21" spans="1:76" x14ac:dyDescent="0.2">
      <c r="A21" s="143">
        <v>22</v>
      </c>
      <c r="B21" s="144" t="s">
        <v>513</v>
      </c>
      <c r="C21" s="143"/>
      <c r="D21" s="146" t="str">
        <f>VLOOKUP(Summary_Tbl_1997_2017!A21,Monitoring_Stations!$A$2:$I$75,9)</f>
        <v>Downstream of Rt 729 bridge</v>
      </c>
      <c r="E21" s="145"/>
      <c r="F21" s="145"/>
      <c r="G21" s="145"/>
      <c r="H21" s="145"/>
      <c r="I21" s="145"/>
      <c r="J21" s="145"/>
      <c r="K21" s="145"/>
      <c r="L21" s="145"/>
      <c r="M21" s="145"/>
      <c r="N21" s="145"/>
      <c r="O21" s="145"/>
      <c r="P21" s="145"/>
      <c r="Q21" s="145"/>
      <c r="R21" s="145">
        <v>53.333333333333336</v>
      </c>
      <c r="S21" s="145"/>
      <c r="T21" s="145"/>
      <c r="U21" s="145">
        <v>33.333333333333336</v>
      </c>
      <c r="V21" s="145">
        <v>36.666666666666664</v>
      </c>
      <c r="W21" s="145"/>
      <c r="X21" s="145">
        <v>50</v>
      </c>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row>
    <row r="22" spans="1:76" x14ac:dyDescent="0.2">
      <c r="A22" s="143">
        <v>23</v>
      </c>
      <c r="B22" s="144" t="s">
        <v>513</v>
      </c>
      <c r="C22" s="143"/>
      <c r="D22" s="146" t="str">
        <f>VLOOKUP(Summary_Tbl_1997_2017!A22,Monitoring_Stations!$A$2:$I$75,9)</f>
        <v>Exit ramp island at Rt 7 bypass and Rt. 7</v>
      </c>
      <c r="E22" s="145"/>
      <c r="F22" s="145"/>
      <c r="G22" s="145"/>
      <c r="H22" s="145"/>
      <c r="I22" s="145"/>
      <c r="J22" s="145"/>
      <c r="K22" s="145"/>
      <c r="L22" s="145"/>
      <c r="M22" s="145"/>
      <c r="N22" s="145"/>
      <c r="O22" s="145"/>
      <c r="P22" s="145"/>
      <c r="Q22" s="145"/>
      <c r="R22" s="145"/>
      <c r="S22" s="145"/>
      <c r="T22" s="145"/>
      <c r="U22" s="145"/>
      <c r="V22" s="145"/>
      <c r="W22" s="145"/>
      <c r="X22" s="145"/>
      <c r="Y22" s="145">
        <v>70.833333333333343</v>
      </c>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row>
    <row r="23" spans="1:76" x14ac:dyDescent="0.2">
      <c r="A23" s="143">
        <v>24</v>
      </c>
      <c r="B23" s="144" t="s">
        <v>69</v>
      </c>
      <c r="C23" s="143" t="s">
        <v>243</v>
      </c>
      <c r="D23" s="146" t="str">
        <f>VLOOKUP(Summary_Tbl_1997_2017!A23,Monitoring_Stations!$A$2:$I$75,9)</f>
        <v>500 yards upstream from Tranquilty Rd. bridge</v>
      </c>
      <c r="E23" s="145">
        <v>102.5</v>
      </c>
      <c r="F23" s="145">
        <v>85</v>
      </c>
      <c r="G23" s="145">
        <v>70</v>
      </c>
      <c r="H23" s="145"/>
      <c r="I23" s="145">
        <v>80</v>
      </c>
      <c r="J23" s="145">
        <v>82.5</v>
      </c>
      <c r="K23" s="145">
        <v>71.666666666666671</v>
      </c>
      <c r="L23" s="145"/>
      <c r="M23" s="145">
        <v>42.5</v>
      </c>
      <c r="N23" s="145">
        <v>65.833333333333329</v>
      </c>
      <c r="O23" s="145">
        <v>51.666666666666671</v>
      </c>
      <c r="P23" s="145"/>
      <c r="Q23" s="145">
        <v>47.5</v>
      </c>
      <c r="R23" s="145">
        <v>125.83333333333333</v>
      </c>
      <c r="S23" s="145">
        <v>67.5</v>
      </c>
      <c r="T23" s="145"/>
      <c r="U23" s="145">
        <v>165</v>
      </c>
      <c r="V23" s="145">
        <v>173.33333333333334</v>
      </c>
      <c r="W23" s="145">
        <v>82.5</v>
      </c>
      <c r="X23" s="145">
        <v>46.666666666666664</v>
      </c>
      <c r="Y23" s="145"/>
      <c r="Z23" s="145"/>
      <c r="AA23" s="145">
        <v>43.333333333333336</v>
      </c>
      <c r="AB23" s="145"/>
      <c r="AC23" s="145"/>
      <c r="AD23" s="145"/>
      <c r="AE23" s="145"/>
      <c r="AF23" s="145"/>
      <c r="AG23" s="145">
        <v>42.923200909305962</v>
      </c>
      <c r="AH23" s="145">
        <v>50.592286213818454</v>
      </c>
      <c r="AI23" s="145"/>
      <c r="AJ23" s="145">
        <v>47.538459081800816</v>
      </c>
      <c r="AK23" s="145"/>
      <c r="AL23" s="145">
        <v>53.612912133419954</v>
      </c>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v>50</v>
      </c>
      <c r="BK23" s="145"/>
      <c r="BL23" s="145"/>
      <c r="BM23" s="145"/>
      <c r="BN23" s="145"/>
      <c r="BO23" s="145"/>
      <c r="BP23" s="145"/>
      <c r="BQ23" s="145"/>
      <c r="BR23" s="145"/>
      <c r="BS23" s="145">
        <v>66.666666666666671</v>
      </c>
      <c r="BT23" s="145">
        <v>75</v>
      </c>
      <c r="BU23" s="145">
        <v>91.666666666666671</v>
      </c>
      <c r="BV23" s="145">
        <v>100</v>
      </c>
      <c r="BW23" s="145"/>
      <c r="BX23" s="145">
        <v>66.666666666666671</v>
      </c>
    </row>
    <row r="24" spans="1:76" x14ac:dyDescent="0.2">
      <c r="A24" s="143">
        <v>25</v>
      </c>
      <c r="B24" s="144" t="s">
        <v>244</v>
      </c>
      <c r="C24" s="143" t="s">
        <v>246</v>
      </c>
      <c r="D24" s="146" t="str">
        <f>VLOOKUP(Summary_Tbl_1997_2017!A24,Monitoring_Stations!$A$2:$I$75,9)</f>
        <v>100 yrds upstream of Rt 719 bridge</v>
      </c>
      <c r="E24" s="145"/>
      <c r="F24" s="145"/>
      <c r="G24" s="145"/>
      <c r="H24" s="145"/>
      <c r="I24" s="145"/>
      <c r="J24" s="145"/>
      <c r="K24" s="145"/>
      <c r="L24" s="145"/>
      <c r="M24" s="145"/>
      <c r="N24" s="145"/>
      <c r="O24" s="145"/>
      <c r="P24" s="145"/>
      <c r="Q24" s="145"/>
      <c r="R24" s="145"/>
      <c r="S24" s="145"/>
      <c r="T24" s="145"/>
      <c r="U24" s="145"/>
      <c r="V24" s="145"/>
      <c r="W24" s="145"/>
      <c r="X24" s="145"/>
      <c r="Y24" s="145">
        <v>70</v>
      </c>
      <c r="Z24" s="145"/>
      <c r="AA24" s="145"/>
      <c r="AB24" s="145"/>
      <c r="AC24" s="145"/>
      <c r="AD24" s="145"/>
      <c r="AE24" s="145"/>
      <c r="AF24" s="145"/>
      <c r="AG24" s="145"/>
      <c r="AH24" s="145">
        <v>59.149051337464826</v>
      </c>
      <c r="AI24" s="145"/>
      <c r="AJ24" s="145">
        <v>56.574039450443614</v>
      </c>
      <c r="AK24" s="145"/>
      <c r="AL24" s="145">
        <v>68.163390672031468</v>
      </c>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row>
    <row r="25" spans="1:76" x14ac:dyDescent="0.2">
      <c r="A25" s="143">
        <v>26</v>
      </c>
      <c r="B25" s="144" t="s">
        <v>248</v>
      </c>
      <c r="C25" s="143" t="s">
        <v>250</v>
      </c>
      <c r="D25" s="146" t="str">
        <f>VLOOKUP(Summary_Tbl_1997_2017!A25,Monitoring_Stations!$A$2:$I$75,9)</f>
        <v>200 yrds upstream of Big Spring Creek Lane</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v>25</v>
      </c>
      <c r="BB25" s="145"/>
      <c r="BC25" s="145">
        <v>33.299999999999997</v>
      </c>
      <c r="BD25" s="145"/>
      <c r="BE25" s="145">
        <v>50</v>
      </c>
      <c r="BF25" s="145"/>
      <c r="BG25" s="145"/>
      <c r="BH25" s="145"/>
      <c r="BI25" s="145"/>
      <c r="BJ25" s="145"/>
      <c r="BK25" s="145"/>
      <c r="BL25" s="145"/>
      <c r="BM25" s="145"/>
      <c r="BN25" s="145"/>
      <c r="BO25" s="145"/>
      <c r="BP25" s="145"/>
      <c r="BQ25" s="145"/>
      <c r="BR25" s="145"/>
      <c r="BS25" s="145"/>
      <c r="BT25" s="145"/>
      <c r="BU25" s="145"/>
      <c r="BV25" s="145"/>
      <c r="BW25" s="145"/>
      <c r="BX25" s="145"/>
    </row>
    <row r="26" spans="1:76" x14ac:dyDescent="0.2">
      <c r="A26" s="143">
        <v>27</v>
      </c>
      <c r="B26" s="144" t="s">
        <v>80</v>
      </c>
      <c r="C26" s="143" t="s">
        <v>256</v>
      </c>
      <c r="D26" s="146" t="str">
        <f>VLOOKUP(Summary_Tbl_1997_2017!A26,Monitoring_Stations!$A$2:$I$75,9)</f>
        <v>Approx. 200 yds upstream from bridge west of Ashburn Rd (Rt. 641)</v>
      </c>
      <c r="E26" s="145"/>
      <c r="F26" s="145"/>
      <c r="G26" s="145"/>
      <c r="H26" s="145"/>
      <c r="I26" s="145"/>
      <c r="J26" s="145"/>
      <c r="K26" s="145"/>
      <c r="L26" s="145"/>
      <c r="M26" s="145"/>
      <c r="N26" s="145">
        <v>76.666666666666671</v>
      </c>
      <c r="O26" s="145">
        <v>93.333333333333329</v>
      </c>
      <c r="P26" s="145"/>
      <c r="Q26" s="145">
        <v>36.666666666666671</v>
      </c>
      <c r="R26" s="145">
        <v>117.5</v>
      </c>
      <c r="S26" s="145">
        <v>45</v>
      </c>
      <c r="T26" s="145">
        <v>86.666666666666671</v>
      </c>
      <c r="U26" s="145">
        <v>50</v>
      </c>
      <c r="V26" s="145">
        <v>53.333333333333336</v>
      </c>
      <c r="W26" s="145">
        <v>62.5</v>
      </c>
      <c r="X26" s="145">
        <v>27.5</v>
      </c>
      <c r="Y26" s="145">
        <v>81.666666666666671</v>
      </c>
      <c r="Z26" s="145">
        <v>31.666666666666668</v>
      </c>
      <c r="AA26" s="145">
        <v>40</v>
      </c>
      <c r="AB26" s="145"/>
      <c r="AC26" s="145">
        <v>40</v>
      </c>
      <c r="AD26" s="145">
        <v>44.166666666666671</v>
      </c>
      <c r="AE26" s="145"/>
      <c r="AF26" s="145">
        <v>30</v>
      </c>
      <c r="AG26" s="145">
        <v>40.806632829613051</v>
      </c>
      <c r="AH26" s="145">
        <v>25.450153073868215</v>
      </c>
      <c r="AI26" s="145"/>
      <c r="AJ26" s="145">
        <v>46.033474529197903</v>
      </c>
      <c r="AK26" s="145"/>
      <c r="AL26" s="145">
        <v>30.854317641776699</v>
      </c>
      <c r="AM26" s="145"/>
      <c r="AN26" s="145"/>
      <c r="AO26" s="145">
        <v>35.684857594112557</v>
      </c>
      <c r="AP26" s="145"/>
      <c r="AQ26" s="145"/>
      <c r="AR26" s="145"/>
      <c r="AS26" s="145"/>
      <c r="AT26" s="145"/>
      <c r="AU26" s="145">
        <v>50</v>
      </c>
      <c r="AV26" s="145"/>
      <c r="AW26" s="145"/>
      <c r="AX26" s="145">
        <v>58.333333333333336</v>
      </c>
      <c r="AY26" s="145"/>
      <c r="AZ26" s="145"/>
      <c r="BA26" s="145">
        <v>33.333333333333336</v>
      </c>
      <c r="BB26" s="145"/>
      <c r="BC26" s="145">
        <v>50</v>
      </c>
      <c r="BD26" s="145"/>
      <c r="BE26" s="145"/>
      <c r="BF26" s="145"/>
      <c r="BG26" s="145"/>
      <c r="BH26" s="145"/>
      <c r="BI26" s="145"/>
      <c r="BJ26" s="145"/>
      <c r="BK26" s="145"/>
      <c r="BL26" s="145"/>
      <c r="BM26" s="145"/>
      <c r="BN26" s="145"/>
      <c r="BO26" s="145"/>
      <c r="BP26" s="145"/>
      <c r="BQ26" s="145"/>
      <c r="BR26" s="145"/>
      <c r="BS26" s="145"/>
      <c r="BT26" s="145"/>
      <c r="BU26" s="145"/>
      <c r="BV26" s="145"/>
      <c r="BW26" s="145"/>
      <c r="BX26" s="145"/>
    </row>
    <row r="27" spans="1:76" x14ac:dyDescent="0.2">
      <c r="A27" s="143">
        <v>28</v>
      </c>
      <c r="B27" s="144" t="s">
        <v>80</v>
      </c>
      <c r="C27" s="143" t="s">
        <v>261</v>
      </c>
      <c r="D27" s="146" t="str">
        <f>VLOOKUP(Summary_Tbl_1997_2017!A27,Monitoring_Stations!$A$2:$I$75,9)</f>
        <v>End of Glouster Ave</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v>18.333333333333336</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row>
    <row r="28" spans="1:76" x14ac:dyDescent="0.2">
      <c r="A28" s="143">
        <v>29</v>
      </c>
      <c r="B28" s="144" t="s">
        <v>93</v>
      </c>
      <c r="C28" s="143" t="s">
        <v>262</v>
      </c>
      <c r="D28" s="146" t="str">
        <f>VLOOKUP(Summary_Tbl_1997_2017!A28,Monitoring_Stations!$A$2:$I$75,9)</f>
        <v>Downstream from Rt 7 bridge</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v>30.258343368345063</v>
      </c>
      <c r="AH28" s="145">
        <v>33.538945641918119</v>
      </c>
      <c r="AI28" s="145">
        <v>16.533105846155909</v>
      </c>
      <c r="AJ28" s="145"/>
      <c r="AK28" s="145"/>
      <c r="AL28" s="145"/>
      <c r="AM28" s="145"/>
      <c r="AN28" s="145">
        <v>42.42367905551157</v>
      </c>
      <c r="AO28" s="145"/>
      <c r="AP28" s="145"/>
      <c r="AQ28" s="145"/>
      <c r="AR28" s="145"/>
      <c r="AS28" s="145"/>
      <c r="AT28" s="145"/>
      <c r="AU28" s="145"/>
      <c r="AV28" s="145"/>
      <c r="AW28" s="145"/>
      <c r="AX28" s="145"/>
      <c r="AY28" s="145"/>
      <c r="AZ28" s="145"/>
      <c r="BA28" s="145"/>
      <c r="BB28" s="145"/>
      <c r="BC28" s="145"/>
      <c r="BD28" s="145">
        <v>50</v>
      </c>
      <c r="BE28" s="145"/>
      <c r="BF28" s="145">
        <v>16.670000000000002</v>
      </c>
      <c r="BG28" s="145">
        <v>41.666666666666664</v>
      </c>
      <c r="BH28" s="145"/>
      <c r="BI28" s="145"/>
      <c r="BJ28" s="145">
        <v>25</v>
      </c>
      <c r="BK28" s="145"/>
      <c r="BL28" s="145"/>
      <c r="BM28" s="145"/>
      <c r="BN28" s="145"/>
      <c r="BO28" s="145"/>
      <c r="BP28" s="145"/>
      <c r="BQ28" s="145"/>
      <c r="BR28" s="145"/>
      <c r="BS28" s="145"/>
      <c r="BT28" s="145"/>
      <c r="BU28" s="145"/>
      <c r="BV28" s="145"/>
      <c r="BW28" s="145"/>
      <c r="BX28" s="145"/>
    </row>
    <row r="29" spans="1:76" x14ac:dyDescent="0.2">
      <c r="A29" s="143">
        <v>30</v>
      </c>
      <c r="B29" s="144" t="s">
        <v>264</v>
      </c>
      <c r="C29" s="143" t="s">
        <v>265</v>
      </c>
      <c r="D29" s="146" t="str">
        <f>VLOOKUP(Summary_Tbl_1997_2017!A29,Monitoring_Stations!$A$2:$I$75,9)</f>
        <v>Immediately upstream of Rt. 674</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v>71.173512630277656</v>
      </c>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row>
    <row r="30" spans="1:76" x14ac:dyDescent="0.2">
      <c r="A30" s="143">
        <v>31</v>
      </c>
      <c r="B30" s="144" t="s">
        <v>264</v>
      </c>
      <c r="C30" s="143" t="s">
        <v>267</v>
      </c>
      <c r="D30" s="146" t="str">
        <f>VLOOKUP(Summary_Tbl_1997_2017!A30,Monitoring_Stations!$A$2:$I$75,9)</f>
        <v>100 yrs upstream of Rt. 673</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v>69.691809255744261</v>
      </c>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row>
    <row r="31" spans="1:76" ht="22.5" x14ac:dyDescent="0.2">
      <c r="A31" s="143">
        <v>32</v>
      </c>
      <c r="B31" s="144" t="s">
        <v>269</v>
      </c>
      <c r="C31" s="143" t="s">
        <v>271</v>
      </c>
      <c r="D31" s="146" t="str">
        <f>VLOOKUP(Summary_Tbl_1997_2017!A31,Monitoring_Stations!$A$2:$I$75,9)</f>
        <v>Off Tutt Lane (SR 740) approx 1/4 mi from Rt 15, Lupfer Property before bridge</v>
      </c>
      <c r="E31" s="145"/>
      <c r="F31" s="145"/>
      <c r="G31" s="145"/>
      <c r="H31" s="145"/>
      <c r="I31" s="145"/>
      <c r="J31" s="145"/>
      <c r="K31" s="145"/>
      <c r="L31" s="145"/>
      <c r="M31" s="145"/>
      <c r="N31" s="145"/>
      <c r="O31" s="145"/>
      <c r="P31" s="145"/>
      <c r="Q31" s="145"/>
      <c r="R31" s="145"/>
      <c r="S31" s="145"/>
      <c r="T31" s="145"/>
      <c r="U31" s="145">
        <v>70.833333333333343</v>
      </c>
      <c r="V31" s="145">
        <v>70.833333333333343</v>
      </c>
      <c r="W31" s="145">
        <v>70</v>
      </c>
      <c r="X31" s="145"/>
      <c r="Y31" s="145">
        <v>115.83333333333334</v>
      </c>
      <c r="Z31" s="145"/>
      <c r="AA31" s="145">
        <v>31.666666666666668</v>
      </c>
      <c r="AB31" s="145"/>
      <c r="AC31" s="145"/>
      <c r="AD31" s="145"/>
      <c r="AE31" s="145"/>
      <c r="AF31" s="145"/>
      <c r="AG31" s="145">
        <v>52.727009671493761</v>
      </c>
      <c r="AH31" s="145">
        <v>52.303251370260242</v>
      </c>
      <c r="AI31" s="145"/>
      <c r="AJ31" s="145">
        <v>34.760124326386276</v>
      </c>
      <c r="AK31" s="145"/>
      <c r="AL31" s="145">
        <v>39.373641109774411</v>
      </c>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row>
    <row r="32" spans="1:76" x14ac:dyDescent="0.2">
      <c r="A32" s="143">
        <v>33</v>
      </c>
      <c r="B32" s="144" t="s">
        <v>269</v>
      </c>
      <c r="C32" s="143" t="s">
        <v>275</v>
      </c>
      <c r="D32" s="146" t="str">
        <f>VLOOKUP(Summary_Tbl_1997_2017!A32,Monitoring_Stations!$A$2:$I$75,9)</f>
        <v>100 ft upstream of Rt. 661 bridge</v>
      </c>
      <c r="E32" s="145">
        <v>61.666666666666664</v>
      </c>
      <c r="F32" s="145">
        <v>61.666666666666664</v>
      </c>
      <c r="G32" s="145">
        <v>65</v>
      </c>
      <c r="H32" s="145"/>
      <c r="I32" s="145">
        <v>65.833333333333343</v>
      </c>
      <c r="J32" s="145">
        <v>61.666666666666664</v>
      </c>
      <c r="K32" s="145">
        <v>75</v>
      </c>
      <c r="L32" s="145"/>
      <c r="M32" s="145"/>
      <c r="N32" s="145"/>
      <c r="O32" s="145"/>
      <c r="P32" s="145"/>
      <c r="Q32" s="145">
        <v>93.333333333333343</v>
      </c>
      <c r="R32" s="145">
        <v>62.5</v>
      </c>
      <c r="S32" s="145">
        <v>70.833333333333343</v>
      </c>
      <c r="T32" s="145"/>
      <c r="U32" s="145">
        <v>62.5</v>
      </c>
      <c r="V32" s="145">
        <v>65.833333333333343</v>
      </c>
      <c r="W32" s="145">
        <v>75</v>
      </c>
      <c r="X32" s="145"/>
      <c r="Y32" s="145">
        <v>80</v>
      </c>
      <c r="Z32" s="145"/>
      <c r="AA32" s="145"/>
      <c r="AB32" s="145"/>
      <c r="AC32" s="145"/>
      <c r="AD32" s="145"/>
      <c r="AE32" s="145"/>
      <c r="AF32" s="145"/>
      <c r="AG32" s="145">
        <v>63.682266989845687</v>
      </c>
      <c r="AH32" s="145">
        <v>66.612557621872611</v>
      </c>
      <c r="AI32" s="145"/>
      <c r="AJ32" s="145"/>
      <c r="AK32" s="145"/>
      <c r="AL32" s="145"/>
      <c r="AM32" s="145"/>
      <c r="AN32" s="145"/>
      <c r="AO32" s="145"/>
      <c r="AP32" s="145"/>
      <c r="AQ32" s="145"/>
      <c r="AR32" s="145"/>
      <c r="AS32" s="145">
        <v>83.333333333333329</v>
      </c>
      <c r="AT32" s="145"/>
      <c r="AU32" s="145">
        <v>91.666666666666671</v>
      </c>
      <c r="AV32" s="145"/>
      <c r="AW32" s="145">
        <v>66.666666666666671</v>
      </c>
      <c r="AX32" s="145"/>
      <c r="AY32" s="145">
        <v>91.666666666666671</v>
      </c>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row>
    <row r="33" spans="1:76" x14ac:dyDescent="0.2">
      <c r="A33" s="143">
        <v>34</v>
      </c>
      <c r="B33" s="144" t="s">
        <v>88</v>
      </c>
      <c r="C33" s="143" t="s">
        <v>282</v>
      </c>
      <c r="D33" s="146" t="str">
        <f>VLOOKUP(Summary_Tbl_1997_2017!A33,Monitoring_Stations!$A$2:$I$75,9)</f>
        <v>BREC property immediately upstream of confluence with Sweet Run</v>
      </c>
      <c r="E33" s="145"/>
      <c r="F33" s="145"/>
      <c r="G33" s="145"/>
      <c r="H33" s="145"/>
      <c r="I33" s="145"/>
      <c r="J33" s="145"/>
      <c r="K33" s="145"/>
      <c r="L33" s="145"/>
      <c r="M33" s="145"/>
      <c r="N33" s="145"/>
      <c r="O33" s="145"/>
      <c r="P33" s="145"/>
      <c r="Q33" s="145"/>
      <c r="R33" s="145"/>
      <c r="S33" s="145"/>
      <c r="T33" s="145"/>
      <c r="U33" s="145"/>
      <c r="V33" s="145"/>
      <c r="W33" s="145"/>
      <c r="X33" s="145"/>
      <c r="Y33" s="145">
        <v>67.5</v>
      </c>
      <c r="Z33" s="145">
        <v>66.666666666666657</v>
      </c>
      <c r="AA33" s="145">
        <v>61.666666666666664</v>
      </c>
      <c r="AB33" s="145"/>
      <c r="AC33" s="145"/>
      <c r="AD33" s="145"/>
      <c r="AE33" s="145"/>
      <c r="AF33" s="145"/>
      <c r="AG33" s="145">
        <v>56.689704513173972</v>
      </c>
      <c r="AH33" s="145">
        <v>59.156737981017947</v>
      </c>
      <c r="AI33" s="145"/>
      <c r="AJ33" s="145"/>
      <c r="AK33" s="145"/>
      <c r="AL33" s="145"/>
      <c r="AM33" s="145"/>
      <c r="AN33" s="145"/>
      <c r="AO33" s="145"/>
      <c r="AP33" s="145"/>
      <c r="AQ33" s="145"/>
      <c r="AR33" s="145"/>
      <c r="AS33" s="145"/>
      <c r="AT33" s="145"/>
      <c r="AU33" s="145"/>
      <c r="AV33" s="145"/>
      <c r="AW33" s="145"/>
      <c r="AX33" s="145">
        <v>75</v>
      </c>
      <c r="AY33" s="145">
        <v>75</v>
      </c>
      <c r="AZ33" s="145">
        <v>83.333333333333329</v>
      </c>
      <c r="BA33" s="145">
        <v>75</v>
      </c>
      <c r="BB33" s="145"/>
      <c r="BC33" s="145"/>
      <c r="BD33" s="145"/>
      <c r="BE33" s="145"/>
      <c r="BF33" s="145"/>
      <c r="BG33" s="145"/>
      <c r="BH33" s="145"/>
      <c r="BI33" s="145"/>
      <c r="BJ33" s="145"/>
      <c r="BK33" s="145"/>
      <c r="BL33" s="145"/>
      <c r="BM33" s="145"/>
      <c r="BN33" s="145"/>
      <c r="BO33" s="145">
        <v>75</v>
      </c>
      <c r="BP33" s="145"/>
      <c r="BQ33" s="145"/>
      <c r="BR33" s="145"/>
      <c r="BS33" s="145"/>
      <c r="BT33" s="145"/>
      <c r="BU33" s="145"/>
      <c r="BV33" s="145"/>
      <c r="BW33" s="145"/>
      <c r="BX33" s="145"/>
    </row>
    <row r="34" spans="1:76" x14ac:dyDescent="0.2">
      <c r="A34" s="143">
        <v>35</v>
      </c>
      <c r="B34" s="144" t="s">
        <v>90</v>
      </c>
      <c r="C34" s="143" t="s">
        <v>286</v>
      </c>
      <c r="D34" s="146" t="str">
        <f>VLOOKUP(Summary_Tbl_1997_2017!A34,Monitoring_Stations!$A$2:$I$75,9)</f>
        <v>Downstream of Rt. 685 crossing on BREC Property</v>
      </c>
      <c r="E34" s="145"/>
      <c r="F34" s="145"/>
      <c r="G34" s="145"/>
      <c r="H34" s="145"/>
      <c r="I34" s="145"/>
      <c r="J34" s="145"/>
      <c r="K34" s="145"/>
      <c r="L34" s="145"/>
      <c r="M34" s="145"/>
      <c r="N34" s="145"/>
      <c r="O34" s="145"/>
      <c r="P34" s="145"/>
      <c r="Q34" s="145"/>
      <c r="R34" s="145"/>
      <c r="S34" s="145"/>
      <c r="T34" s="145"/>
      <c r="U34" s="145">
        <v>57.5</v>
      </c>
      <c r="V34" s="145"/>
      <c r="W34" s="145"/>
      <c r="X34" s="145"/>
      <c r="Y34" s="145">
        <v>67.5</v>
      </c>
      <c r="Z34" s="145">
        <v>62.5</v>
      </c>
      <c r="AA34" s="145">
        <v>56.666666666666664</v>
      </c>
      <c r="AB34" s="145"/>
      <c r="AC34" s="145"/>
      <c r="AD34" s="145"/>
      <c r="AE34" s="145"/>
      <c r="AF34" s="145"/>
      <c r="AG34" s="145"/>
      <c r="AH34" s="145"/>
      <c r="AI34" s="145"/>
      <c r="AJ34" s="145">
        <v>80.156449959068709</v>
      </c>
      <c r="AK34" s="145"/>
      <c r="AL34" s="145">
        <v>79.716558977754303</v>
      </c>
      <c r="AM34" s="145"/>
      <c r="AN34" s="145">
        <v>74.199482322749972</v>
      </c>
      <c r="AO34" s="145"/>
      <c r="AP34" s="145"/>
      <c r="AQ34" s="145"/>
      <c r="AR34" s="145"/>
      <c r="AS34" s="145"/>
      <c r="AT34" s="145">
        <v>91.666666666666671</v>
      </c>
      <c r="AU34" s="145"/>
      <c r="AV34" s="145"/>
      <c r="AW34" s="145"/>
      <c r="AX34" s="145">
        <v>91.666666666666671</v>
      </c>
      <c r="AY34" s="145"/>
      <c r="AZ34" s="145">
        <v>58.333333333333336</v>
      </c>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row>
    <row r="35" spans="1:76" x14ac:dyDescent="0.2">
      <c r="A35" s="143">
        <v>36</v>
      </c>
      <c r="B35" s="144" t="s">
        <v>86</v>
      </c>
      <c r="C35" s="143" t="s">
        <v>292</v>
      </c>
      <c r="D35" s="146" t="str">
        <f>VLOOKUP(Summary_Tbl_1997_2017!A35,Monitoring_Stations!$A$2:$I$75,9)</f>
        <v>Downstream from Seneca Ridge School Property Line</v>
      </c>
      <c r="E35" s="145"/>
      <c r="F35" s="145"/>
      <c r="G35" s="145"/>
      <c r="H35" s="145"/>
      <c r="I35" s="145"/>
      <c r="J35" s="145"/>
      <c r="K35" s="145"/>
      <c r="L35" s="145"/>
      <c r="M35" s="145"/>
      <c r="N35" s="145"/>
      <c r="O35" s="145"/>
      <c r="P35" s="145"/>
      <c r="Q35" s="145"/>
      <c r="R35" s="145"/>
      <c r="S35" s="145"/>
      <c r="T35" s="145"/>
      <c r="U35" s="145">
        <v>38.333333333333336</v>
      </c>
      <c r="V35" s="145">
        <v>65.833333333333343</v>
      </c>
      <c r="W35" s="145"/>
      <c r="X35" s="145"/>
      <c r="Y35" s="145"/>
      <c r="Z35" s="145">
        <v>84.166666666666671</v>
      </c>
      <c r="AA35" s="145"/>
      <c r="AB35" s="145"/>
      <c r="AC35" s="145"/>
      <c r="AD35" s="145">
        <v>22.5</v>
      </c>
      <c r="AE35" s="145"/>
      <c r="AF35" s="145">
        <v>26.666666666666668</v>
      </c>
      <c r="AG35" s="145">
        <v>26.563278821171789</v>
      </c>
      <c r="AH35" s="145">
        <v>27.000581257959723</v>
      </c>
      <c r="AI35" s="145"/>
      <c r="AJ35" s="145"/>
      <c r="AK35" s="145"/>
      <c r="AL35" s="145">
        <v>32.894970425077972</v>
      </c>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row>
    <row r="36" spans="1:76" ht="22.5" x14ac:dyDescent="0.2">
      <c r="A36" s="143">
        <v>38</v>
      </c>
      <c r="B36" s="144" t="s">
        <v>93</v>
      </c>
      <c r="C36" s="143" t="s">
        <v>298</v>
      </c>
      <c r="D36" s="146" t="str">
        <f>VLOOKUP(Summary_Tbl_1997_2017!A36,Monitoring_Stations!$A$2:$I$75,9)</f>
        <v>Loudoun Valley Estates (Woodruff home) 400 yd below culdesac at Oatlands Grove Pl</v>
      </c>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v>66.666666666666671</v>
      </c>
      <c r="AT36" s="145"/>
      <c r="AU36" s="145"/>
      <c r="AV36" s="145"/>
      <c r="AW36" s="145">
        <v>58.333333333333336</v>
      </c>
      <c r="AX36" s="145">
        <v>66.666666666666671</v>
      </c>
      <c r="AY36" s="145">
        <v>58.333333333333336</v>
      </c>
      <c r="AZ36" s="145"/>
      <c r="BA36" s="145"/>
      <c r="BB36" s="145">
        <v>58.333333333333336</v>
      </c>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row>
    <row r="37" spans="1:76" x14ac:dyDescent="0.2">
      <c r="A37" s="143">
        <v>39</v>
      </c>
      <c r="B37" s="144" t="s">
        <v>302</v>
      </c>
      <c r="C37" s="143" t="s">
        <v>304</v>
      </c>
      <c r="D37" s="146" t="str">
        <f>VLOOKUP(Summary_Tbl_1997_2017!A37,Monitoring_Stations!$A$2:$I$75,9)</f>
        <v>One of two site at Banshee Reeks  - Upper Watercress at Jakes Trail</v>
      </c>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v>66.666666666666671</v>
      </c>
      <c r="AV37" s="145"/>
      <c r="AW37" s="145"/>
      <c r="AX37" s="145">
        <v>41.666666666666664</v>
      </c>
      <c r="AY37" s="145"/>
      <c r="AZ37" s="145">
        <v>33.333333333333336</v>
      </c>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row>
    <row r="38" spans="1:76" x14ac:dyDescent="0.2">
      <c r="A38" s="143">
        <v>40</v>
      </c>
      <c r="B38" s="144" t="s">
        <v>302</v>
      </c>
      <c r="C38" s="143" t="s">
        <v>309</v>
      </c>
      <c r="D38" s="146" t="str">
        <f>VLOOKUP(Summary_Tbl_1997_2017!A38,Monitoring_Stations!$A$2:$I$75,9)</f>
        <v>One of two site at Banshee Reeks</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v>91.666666666666671</v>
      </c>
      <c r="AV38" s="145"/>
      <c r="AW38" s="145"/>
      <c r="AX38" s="145">
        <v>91.666666666666671</v>
      </c>
      <c r="AY38" s="145"/>
      <c r="AZ38" s="145">
        <v>75</v>
      </c>
      <c r="BA38" s="145"/>
      <c r="BB38" s="145">
        <v>75</v>
      </c>
      <c r="BC38" s="145"/>
      <c r="BD38" s="145"/>
      <c r="BE38" s="145"/>
      <c r="BF38" s="145"/>
      <c r="BG38" s="145"/>
      <c r="BH38" s="145"/>
      <c r="BI38" s="145">
        <v>91.666666666666671</v>
      </c>
      <c r="BJ38" s="145"/>
      <c r="BK38" s="145"/>
      <c r="BL38" s="145"/>
      <c r="BM38" s="145"/>
      <c r="BN38" s="145"/>
      <c r="BO38" s="145"/>
      <c r="BP38" s="145"/>
      <c r="BQ38" s="145"/>
      <c r="BR38" s="145"/>
      <c r="BS38" s="145"/>
      <c r="BT38" s="145"/>
      <c r="BU38" s="145"/>
      <c r="BV38" s="145"/>
      <c r="BW38" s="145"/>
      <c r="BX38" s="145"/>
    </row>
    <row r="39" spans="1:76" x14ac:dyDescent="0.2">
      <c r="A39" s="143">
        <v>41</v>
      </c>
      <c r="B39" s="144" t="s">
        <v>42</v>
      </c>
      <c r="C39" s="143" t="s">
        <v>314</v>
      </c>
      <c r="D39" s="146" t="str">
        <f>VLOOKUP(Summary_Tbl_1997_2017!A39,Monitoring_Stations!$A$2:$I$75,9)</f>
        <v>Lime Kiln Rd (GCA Site 19)</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v>50</v>
      </c>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row>
    <row r="40" spans="1:76" x14ac:dyDescent="0.2">
      <c r="A40" s="143">
        <v>42</v>
      </c>
      <c r="B40" s="144" t="s">
        <v>318</v>
      </c>
      <c r="C40" s="143" t="s">
        <v>320</v>
      </c>
      <c r="D40" s="146" t="str">
        <f>VLOOKUP(Summary_Tbl_1997_2017!A40,Monitoring_Stations!$A$2:$I$75,9)</f>
        <v>Backyard of 110 Magnolia Drive, Sterling</v>
      </c>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v>16.666666666666668</v>
      </c>
      <c r="AZ40" s="145"/>
      <c r="BA40" s="145"/>
      <c r="BB40" s="145"/>
      <c r="BC40" s="145"/>
      <c r="BD40" s="145">
        <v>100</v>
      </c>
      <c r="BE40" s="145"/>
      <c r="BF40" s="145"/>
      <c r="BG40" s="145"/>
      <c r="BH40" s="145"/>
      <c r="BI40" s="145"/>
      <c r="BJ40" s="145"/>
      <c r="BK40" s="145"/>
      <c r="BL40" s="145"/>
      <c r="BM40" s="145"/>
      <c r="BN40" s="145"/>
      <c r="BO40" s="145"/>
      <c r="BP40" s="145"/>
      <c r="BQ40" s="145"/>
      <c r="BR40" s="145"/>
      <c r="BS40" s="145"/>
      <c r="BT40" s="145"/>
      <c r="BU40" s="145"/>
      <c r="BV40" s="145"/>
      <c r="BW40" s="145"/>
      <c r="BX40" s="145"/>
    </row>
    <row r="41" spans="1:76" ht="22.5" x14ac:dyDescent="0.2">
      <c r="A41" s="143">
        <v>43</v>
      </c>
      <c r="B41" s="144" t="s">
        <v>325</v>
      </c>
      <c r="C41" s="143" t="s">
        <v>326</v>
      </c>
      <c r="D41" s="146" t="str">
        <f>VLOOKUP(Summary_Tbl_1997_2017!A41,Monitoring_Stations!$A$2:$I$75,9)</f>
        <v>20-40 feet upstream from where stream flows under Rt 15, south of Leelynn Farm Ln</v>
      </c>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v>91.666666666666671</v>
      </c>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row>
    <row r="42" spans="1:76" x14ac:dyDescent="0.2">
      <c r="A42" s="143">
        <v>44</v>
      </c>
      <c r="B42" s="144" t="s">
        <v>331</v>
      </c>
      <c r="C42" s="143" t="s">
        <v>332</v>
      </c>
      <c r="D42" s="146" t="str">
        <f>VLOOKUP(Summary_Tbl_1997_2017!A42,Monitoring_Stations!$A$2:$I$75,9)</f>
        <v>Intersection of Loudoun County Parkway and Ryan Rd ~ 1,000 yds SE</v>
      </c>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v>41.666666666666664</v>
      </c>
      <c r="BA42" s="145">
        <v>66.666666666666671</v>
      </c>
      <c r="BB42" s="145">
        <v>66.666666666666671</v>
      </c>
      <c r="BC42" s="145">
        <v>66.7</v>
      </c>
      <c r="BD42" s="145">
        <v>50</v>
      </c>
      <c r="BE42" s="145"/>
      <c r="BF42" s="145"/>
      <c r="BG42" s="145">
        <v>58.333333333333336</v>
      </c>
      <c r="BH42" s="145">
        <v>75</v>
      </c>
      <c r="BI42" s="145"/>
      <c r="BJ42" s="145"/>
      <c r="BK42" s="145"/>
      <c r="BL42" s="145"/>
      <c r="BM42" s="145"/>
      <c r="BN42" s="145"/>
      <c r="BO42" s="145"/>
      <c r="BP42" s="145"/>
      <c r="BQ42" s="145"/>
      <c r="BR42" s="145"/>
      <c r="BS42" s="145"/>
      <c r="BT42" s="145"/>
      <c r="BU42" s="145"/>
      <c r="BV42" s="145"/>
      <c r="BW42" s="145"/>
      <c r="BX42" s="145"/>
    </row>
    <row r="43" spans="1:76" x14ac:dyDescent="0.2">
      <c r="A43" s="143">
        <v>45</v>
      </c>
      <c r="B43" s="144" t="s">
        <v>336</v>
      </c>
      <c r="C43" s="143" t="s">
        <v>337</v>
      </c>
      <c r="D43" s="146" t="str">
        <f>VLOOKUP(Summary_Tbl_1997_2017!A43,Monitoring_Stations!$A$2:$I$75,9)</f>
        <v>Off Evergreen Mills</v>
      </c>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v>58.333333333333336</v>
      </c>
      <c r="BB43" s="145">
        <v>83.333333333333329</v>
      </c>
      <c r="BC43" s="145">
        <v>91.67</v>
      </c>
      <c r="BD43" s="145"/>
      <c r="BE43" s="145"/>
      <c r="BF43" s="145"/>
      <c r="BG43" s="145"/>
      <c r="BH43" s="145"/>
      <c r="BI43" s="145"/>
      <c r="BJ43" s="145"/>
      <c r="BK43" s="145"/>
      <c r="BL43" s="145"/>
      <c r="BM43" s="145"/>
      <c r="BN43" s="145"/>
      <c r="BO43" s="145"/>
      <c r="BP43" s="145"/>
      <c r="BQ43" s="145"/>
      <c r="BR43" s="145"/>
      <c r="BS43" s="145"/>
      <c r="BT43" s="145"/>
      <c r="BU43" s="145"/>
      <c r="BV43" s="145"/>
      <c r="BW43" s="145"/>
      <c r="BX43" s="145"/>
    </row>
    <row r="44" spans="1:76" ht="45" x14ac:dyDescent="0.2">
      <c r="A44" s="143">
        <v>68</v>
      </c>
      <c r="B44" s="144" t="s">
        <v>562</v>
      </c>
      <c r="C44" s="143" t="s">
        <v>561</v>
      </c>
      <c r="D44" s="146" t="str">
        <f>VLOOKUP(Summary_Tbl_1997_2017!A44,Monitoring_Stations!$A$2:$I$75,9)</f>
        <v>Map 5273, Sect A6. From Upperville go west on Rt 50 to Trappe Rd., Rt 619 on edge of town. Go 2.2 miles to Millville Rd. Rt. 743 a right turn just as road becomes gravel. Go 6/10ths of a mile to 2 stone posts/tree line driveway on left.</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row>
    <row r="45" spans="1:76" x14ac:dyDescent="0.2">
      <c r="A45" s="143">
        <v>46</v>
      </c>
      <c r="B45" s="144" t="s">
        <v>520</v>
      </c>
      <c r="C45" s="143" t="s">
        <v>522</v>
      </c>
      <c r="D45" s="146" t="str">
        <f>VLOOKUP(Summary_Tbl_1997_2017!A45,Monitoring_Stations!$A$2:$I$75,9)</f>
        <v>At Banshee Reeks at end of trail</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v>58.3</v>
      </c>
      <c r="BE45" s="145"/>
      <c r="BF45" s="145"/>
      <c r="BG45" s="145"/>
      <c r="BH45" s="145"/>
      <c r="BI45" s="145"/>
      <c r="BJ45" s="145"/>
      <c r="BK45" s="145"/>
      <c r="BL45" s="145"/>
      <c r="BM45" s="145"/>
      <c r="BN45" s="145"/>
      <c r="BO45" s="145"/>
      <c r="BP45" s="145"/>
      <c r="BQ45" s="145"/>
      <c r="BR45" s="145"/>
      <c r="BS45" s="145"/>
      <c r="BT45" s="145"/>
      <c r="BU45" s="145"/>
      <c r="BV45" s="145"/>
      <c r="BW45" s="145"/>
      <c r="BX45" s="145"/>
    </row>
    <row r="46" spans="1:76" x14ac:dyDescent="0.2">
      <c r="A46" s="143">
        <v>69</v>
      </c>
      <c r="B46" s="144" t="s">
        <v>580</v>
      </c>
      <c r="C46" s="143" t="s">
        <v>595</v>
      </c>
      <c r="D46" s="146" t="str">
        <f>VLOOKUP(Summary_Tbl_1997_2017!A46,Monitoring_Stations!$A$2:$I$75,9)</f>
        <v>21860 Whisper Ct, Leesburg</v>
      </c>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v>100</v>
      </c>
      <c r="BH46" s="145"/>
      <c r="BI46" s="145"/>
      <c r="BJ46" s="145"/>
      <c r="BK46" s="145"/>
      <c r="BL46" s="145"/>
      <c r="BM46" s="145"/>
      <c r="BN46" s="145"/>
      <c r="BO46" s="145"/>
      <c r="BP46" s="145"/>
      <c r="BQ46" s="145"/>
      <c r="BR46" s="145"/>
      <c r="BS46" s="145"/>
      <c r="BT46" s="145"/>
      <c r="BU46" s="145"/>
      <c r="BV46" s="145"/>
      <c r="BW46" s="145"/>
      <c r="BX46" s="145"/>
    </row>
    <row r="47" spans="1:76" x14ac:dyDescent="0.2">
      <c r="A47" s="143">
        <v>55</v>
      </c>
      <c r="B47" s="144" t="s">
        <v>508</v>
      </c>
      <c r="C47" s="143" t="s">
        <v>503</v>
      </c>
      <c r="D47" s="146" t="str">
        <f>VLOOKUP(Summary_Tbl_1997_2017!A47,Monitoring_Stations!$A$2:$I$75,9)</f>
        <v>Catoctin Creek (mainstem) south of Rt 668 and east of Rt 6</v>
      </c>
      <c r="E47" s="145"/>
      <c r="F47" s="145"/>
      <c r="G47" s="145"/>
      <c r="H47" s="145"/>
      <c r="I47" s="145"/>
      <c r="J47" s="145"/>
      <c r="K47" s="145"/>
      <c r="L47" s="145"/>
      <c r="M47" s="145"/>
      <c r="N47" s="145">
        <v>66.666666666666671</v>
      </c>
      <c r="O47" s="145">
        <v>40</v>
      </c>
      <c r="P47" s="145"/>
      <c r="Q47" s="145"/>
      <c r="R47" s="145">
        <v>66.666666666666671</v>
      </c>
      <c r="S47" s="145"/>
      <c r="T47" s="145"/>
      <c r="U47" s="145"/>
      <c r="V47" s="145"/>
      <c r="W47" s="145"/>
      <c r="X47" s="145">
        <v>40</v>
      </c>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row>
    <row r="48" spans="1:76" x14ac:dyDescent="0.2">
      <c r="A48" s="143">
        <v>56</v>
      </c>
      <c r="B48" s="144" t="s">
        <v>509</v>
      </c>
      <c r="C48" s="143" t="s">
        <v>504</v>
      </c>
      <c r="D48" s="146" t="str">
        <f>VLOOKUP(Summary_Tbl_1997_2017!A48,Monitoring_Stations!$A$2:$I$75,9)</f>
        <v xml:space="preserve"> North Fork Goose Creek at Route 733</v>
      </c>
      <c r="E48" s="145"/>
      <c r="F48" s="145"/>
      <c r="G48" s="145"/>
      <c r="H48" s="145"/>
      <c r="I48" s="145"/>
      <c r="J48" s="145"/>
      <c r="K48" s="145"/>
      <c r="L48" s="145"/>
      <c r="M48" s="145"/>
      <c r="N48" s="145">
        <v>40</v>
      </c>
      <c r="O48" s="145">
        <v>66.666666666666671</v>
      </c>
      <c r="P48" s="145"/>
      <c r="Q48" s="145"/>
      <c r="R48" s="145">
        <v>80</v>
      </c>
      <c r="S48" s="145"/>
      <c r="T48" s="145"/>
      <c r="U48" s="145"/>
      <c r="V48" s="145"/>
      <c r="W48" s="145"/>
      <c r="X48" s="145">
        <v>66.666666666666671</v>
      </c>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row>
    <row r="49" spans="1:76" x14ac:dyDescent="0.2">
      <c r="A49" s="143">
        <v>57</v>
      </c>
      <c r="B49" s="144" t="s">
        <v>510</v>
      </c>
      <c r="C49" s="143" t="s">
        <v>505</v>
      </c>
      <c r="D49" s="146" t="str">
        <f>VLOOKUP(Summary_Tbl_1997_2017!A49,Monitoring_Stations!$A$2:$I$75,9)</f>
        <v xml:space="preserve"> Beaverdam Creek at Route 731 </v>
      </c>
      <c r="E49" s="145"/>
      <c r="F49" s="145"/>
      <c r="G49" s="145"/>
      <c r="H49" s="145"/>
      <c r="I49" s="145"/>
      <c r="J49" s="145"/>
      <c r="K49" s="145"/>
      <c r="L49" s="145"/>
      <c r="M49" s="145"/>
      <c r="N49" s="145">
        <v>66.666666666666671</v>
      </c>
      <c r="O49" s="145">
        <v>80</v>
      </c>
      <c r="P49" s="145"/>
      <c r="Q49" s="145"/>
      <c r="R49" s="145">
        <v>66.666666666666671</v>
      </c>
      <c r="S49" s="145"/>
      <c r="T49" s="145"/>
      <c r="U49" s="145"/>
      <c r="V49" s="145"/>
      <c r="W49" s="145"/>
      <c r="X49" s="145">
        <v>80</v>
      </c>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row>
    <row r="50" spans="1:76" x14ac:dyDescent="0.2">
      <c r="A50" s="143">
        <v>58</v>
      </c>
      <c r="B50" s="144" t="s">
        <v>511</v>
      </c>
      <c r="C50" s="143" t="s">
        <v>506</v>
      </c>
      <c r="D50" s="146" t="str">
        <f>VLOOKUP(Summary_Tbl_1997_2017!A50,Monitoring_Stations!$A$2:$I$75,9)</f>
        <v xml:space="preserve"> North Fork Goose Creek at Route 794</v>
      </c>
      <c r="E50" s="145"/>
      <c r="F50" s="145"/>
      <c r="G50" s="145"/>
      <c r="H50" s="145"/>
      <c r="I50" s="145"/>
      <c r="J50" s="145"/>
      <c r="K50" s="145"/>
      <c r="L50" s="145"/>
      <c r="M50" s="145"/>
      <c r="N50" s="145">
        <v>66.666666666666671</v>
      </c>
      <c r="O50" s="145">
        <v>80</v>
      </c>
      <c r="P50" s="145"/>
      <c r="Q50" s="145"/>
      <c r="R50" s="145">
        <v>80</v>
      </c>
      <c r="S50" s="145"/>
      <c r="T50" s="145"/>
      <c r="U50" s="145"/>
      <c r="V50" s="145"/>
      <c r="W50" s="145"/>
      <c r="X50" s="145">
        <v>80</v>
      </c>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row>
    <row r="51" spans="1:76" x14ac:dyDescent="0.2">
      <c r="A51" s="143">
        <v>59</v>
      </c>
      <c r="B51" s="144" t="s">
        <v>512</v>
      </c>
      <c r="C51" s="143" t="s">
        <v>507</v>
      </c>
      <c r="D51" s="146" t="str">
        <f>VLOOKUP(Summary_Tbl_1997_2017!A51,Monitoring_Stations!$A$2:$I$75,9)</f>
        <v xml:space="preserve"> Crooked Run at Route 725</v>
      </c>
      <c r="E51" s="145"/>
      <c r="F51" s="145"/>
      <c r="G51" s="145"/>
      <c r="H51" s="145"/>
      <c r="I51" s="145"/>
      <c r="J51" s="145"/>
      <c r="K51" s="145"/>
      <c r="L51" s="145"/>
      <c r="M51" s="145"/>
      <c r="N51" s="145">
        <v>40</v>
      </c>
      <c r="O51" s="145"/>
      <c r="P51" s="145"/>
      <c r="Q51" s="145"/>
      <c r="R51" s="145">
        <v>66.666666666666671</v>
      </c>
      <c r="S51" s="145"/>
      <c r="T51" s="145"/>
      <c r="U51" s="145"/>
      <c r="V51" s="145"/>
      <c r="W51" s="145"/>
      <c r="X51" s="145">
        <v>66.666666666666671</v>
      </c>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row>
    <row r="52" spans="1:76" x14ac:dyDescent="0.2">
      <c r="A52" s="143">
        <v>60</v>
      </c>
      <c r="B52" s="144" t="s">
        <v>69</v>
      </c>
      <c r="C52" s="143" t="s">
        <v>381</v>
      </c>
      <c r="D52" s="146" t="str">
        <f>VLOOKUP(Summary_Tbl_1997_2017!A52,Monitoring_Stations!$A$2:$I$75,9)</f>
        <v xml:space="preserve"> North Fork Goose Creek at Route 782</v>
      </c>
      <c r="E52" s="145"/>
      <c r="F52" s="145"/>
      <c r="G52" s="145"/>
      <c r="H52" s="145"/>
      <c r="I52" s="145"/>
      <c r="J52" s="145"/>
      <c r="K52" s="145"/>
      <c r="L52" s="145"/>
      <c r="M52" s="145"/>
      <c r="N52" s="145"/>
      <c r="O52" s="145"/>
      <c r="P52" s="145"/>
      <c r="Q52" s="145"/>
      <c r="R52" s="145"/>
      <c r="S52" s="145"/>
      <c r="T52" s="145"/>
      <c r="U52" s="145">
        <v>76.666666666666671</v>
      </c>
      <c r="V52" s="145">
        <v>76.666666666666671</v>
      </c>
      <c r="W52" s="145"/>
      <c r="X52" s="145">
        <v>63.333333333333336</v>
      </c>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row>
    <row r="53" spans="1:76" x14ac:dyDescent="0.2">
      <c r="A53" s="143">
        <v>61</v>
      </c>
      <c r="B53" s="144" t="s">
        <v>69</v>
      </c>
      <c r="C53" s="143" t="s">
        <v>383</v>
      </c>
      <c r="D53" s="146" t="str">
        <f>VLOOKUP(Summary_Tbl_1997_2017!A53,Monitoring_Stations!$A$2:$I$75,9)</f>
        <v>At Villages</v>
      </c>
      <c r="E53" s="145"/>
      <c r="F53" s="145"/>
      <c r="G53" s="145"/>
      <c r="H53" s="145"/>
      <c r="I53" s="145"/>
      <c r="J53" s="145"/>
      <c r="K53" s="145"/>
      <c r="L53" s="145"/>
      <c r="M53" s="145"/>
      <c r="N53" s="145"/>
      <c r="O53" s="145"/>
      <c r="P53" s="145"/>
      <c r="Q53" s="145"/>
      <c r="R53" s="145">
        <v>70</v>
      </c>
      <c r="S53" s="145"/>
      <c r="T53" s="145"/>
      <c r="U53" s="145">
        <v>76.666666666666671</v>
      </c>
      <c r="V53" s="145">
        <v>76.666666666666671</v>
      </c>
      <c r="W53" s="145"/>
      <c r="X53" s="145">
        <v>63.333333333333336</v>
      </c>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row>
    <row r="54" spans="1:76" x14ac:dyDescent="0.2">
      <c r="A54" s="143">
        <v>62</v>
      </c>
      <c r="B54" s="144" t="s">
        <v>86</v>
      </c>
      <c r="C54" s="143" t="s">
        <v>105</v>
      </c>
      <c r="D54" s="146" t="str">
        <f>VLOOKUP(Summary_Tbl_1997_2017!A54,Monitoring_Stations!$A$2:$I$75,9)</f>
        <v>At Villages</v>
      </c>
      <c r="E54" s="145"/>
      <c r="F54" s="145"/>
      <c r="G54" s="145"/>
      <c r="H54" s="145"/>
      <c r="I54" s="145"/>
      <c r="J54" s="145"/>
      <c r="K54" s="145"/>
      <c r="L54" s="145"/>
      <c r="M54" s="145"/>
      <c r="N54" s="145"/>
      <c r="O54" s="145"/>
      <c r="P54" s="145"/>
      <c r="Q54" s="145"/>
      <c r="R54" s="145"/>
      <c r="S54" s="145"/>
      <c r="T54" s="145"/>
      <c r="U54" s="145"/>
      <c r="V54" s="145"/>
      <c r="W54" s="145"/>
      <c r="X54" s="145"/>
      <c r="Y54" s="145"/>
      <c r="Z54" s="145">
        <v>48.333333333333336</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row>
    <row r="55" spans="1:76" ht="12.75" customHeight="1" x14ac:dyDescent="0.2">
      <c r="A55" s="143">
        <v>63</v>
      </c>
      <c r="B55" s="144" t="s">
        <v>385</v>
      </c>
      <c r="C55" s="143" t="s">
        <v>394</v>
      </c>
      <c r="D55" s="146" t="str">
        <f>LEFT(VLOOKUP(Summary_Tbl_1997_2017!A55,Monitoring_Stations!$A$2:$I$75,9),25)</f>
        <v>at Rt 7</v>
      </c>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v>150</v>
      </c>
      <c r="AQ55" s="145"/>
      <c r="AR55" s="145"/>
      <c r="AS55" s="145">
        <v>100</v>
      </c>
      <c r="AT55" s="145">
        <v>91.666666666666671</v>
      </c>
      <c r="AU55" s="145">
        <v>66.666666666666671</v>
      </c>
      <c r="AV55" s="145">
        <v>75</v>
      </c>
      <c r="AW55" s="145"/>
      <c r="AX55" s="145"/>
      <c r="AY55" s="145"/>
      <c r="AZ55" s="145"/>
      <c r="BA55" s="145"/>
      <c r="BB55" s="145"/>
      <c r="BC55" s="145"/>
      <c r="BD55" s="145"/>
      <c r="BE55" s="145"/>
      <c r="BF55" s="145"/>
      <c r="BG55" s="145"/>
      <c r="BH55" s="145"/>
      <c r="BI55" s="145"/>
      <c r="BJ55" s="145"/>
      <c r="BK55" s="145"/>
      <c r="BL55" s="145"/>
      <c r="BM55" s="145"/>
      <c r="BN55" s="145"/>
      <c r="BO55" s="145">
        <v>100</v>
      </c>
      <c r="BP55" s="145">
        <v>75</v>
      </c>
      <c r="BQ55" s="145"/>
      <c r="BR55" s="145"/>
      <c r="BS55" s="145"/>
      <c r="BT55" s="145"/>
      <c r="BU55" s="145"/>
      <c r="BV55" s="145"/>
      <c r="BW55" s="145"/>
      <c r="BX55" s="145"/>
    </row>
    <row r="56" spans="1:76" ht="12.75" customHeight="1" x14ac:dyDescent="0.2">
      <c r="A56" s="143">
        <v>65</v>
      </c>
      <c r="B56" s="144" t="s">
        <v>42</v>
      </c>
      <c r="C56" s="143" t="s">
        <v>395</v>
      </c>
      <c r="D56" s="146" t="str">
        <f>LEFT(VLOOKUP(Summary_Tbl_1997_2017!A56,Monitoring_Stations!$A$2:$I$75,9),55)</f>
        <v>Loudoun Map 5276, Sect A7. From Middleburg go east abou</v>
      </c>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v>150</v>
      </c>
      <c r="AR56" s="145"/>
      <c r="AS56" s="145">
        <v>75</v>
      </c>
      <c r="AT56" s="145"/>
      <c r="AU56" s="145">
        <v>58.333333333333336</v>
      </c>
      <c r="AV56" s="145">
        <v>150</v>
      </c>
      <c r="AW56" s="145"/>
      <c r="AX56" s="145"/>
      <c r="AY56" s="145"/>
      <c r="AZ56" s="145"/>
      <c r="BA56" s="145"/>
      <c r="BB56" s="145"/>
      <c r="BC56" s="145"/>
      <c r="BD56" s="145"/>
      <c r="BE56" s="145"/>
      <c r="BF56" s="145"/>
      <c r="BG56" s="145"/>
      <c r="BH56" s="145"/>
      <c r="BI56" s="145"/>
      <c r="BJ56" s="145"/>
      <c r="BK56" s="145"/>
      <c r="BL56" s="145"/>
      <c r="BM56" s="145"/>
      <c r="BN56" s="145"/>
      <c r="BO56" s="145">
        <v>58.3</v>
      </c>
      <c r="BP56" s="145">
        <v>75</v>
      </c>
      <c r="BQ56" s="145"/>
      <c r="BR56" s="145">
        <v>58.3</v>
      </c>
      <c r="BS56" s="145"/>
      <c r="BT56" s="145"/>
      <c r="BU56" s="145"/>
      <c r="BV56" s="145"/>
      <c r="BW56" s="145"/>
      <c r="BX56" s="145"/>
    </row>
    <row r="57" spans="1:76" ht="12.75" customHeight="1" x14ac:dyDescent="0.2">
      <c r="A57" s="143">
        <v>66</v>
      </c>
      <c r="B57" s="144" t="s">
        <v>42</v>
      </c>
      <c r="C57" s="143" t="s">
        <v>396</v>
      </c>
      <c r="D57" s="146" t="str">
        <f>LEFT(VLOOKUP(Summary_Tbl_1997_2017!A57,Monitoring_Stations!$A$2:$I$75,9),75)</f>
        <v xml:space="preserve">Map 5277, Section C6. Banshee Reeks Nature Preserve. From Gilbert's Corner </v>
      </c>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v>83.333333333333329</v>
      </c>
      <c r="AT57" s="145">
        <v>75</v>
      </c>
      <c r="AU57" s="145">
        <v>75</v>
      </c>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row>
    <row r="58" spans="1:76" ht="12.75" customHeight="1" x14ac:dyDescent="0.2">
      <c r="A58" s="143">
        <v>67</v>
      </c>
      <c r="B58" s="144" t="s">
        <v>42</v>
      </c>
      <c r="C58" s="143" t="s">
        <v>397</v>
      </c>
      <c r="D58" s="146" t="str">
        <f>LEFT(VLOOKUP(Summary_Tbl_1997_2017!A58,Monitoring_Stations!$A$2:$I$75,9),75)</f>
        <v>Map 5396, Sect D3. From Middleburg go west 2.7 miles. Right on Rt611, St. L</v>
      </c>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v>166.66666666666666</v>
      </c>
      <c r="AS58" s="145">
        <v>91.666666666666671</v>
      </c>
      <c r="AT58" s="145">
        <v>91.666666666666671</v>
      </c>
      <c r="AU58" s="145">
        <v>50</v>
      </c>
      <c r="AV58" s="145">
        <v>66.666666666666671</v>
      </c>
      <c r="AW58" s="145"/>
      <c r="AX58" s="145"/>
      <c r="AY58" s="145"/>
      <c r="AZ58" s="145">
        <v>83.333333333333329</v>
      </c>
      <c r="BA58" s="145"/>
      <c r="BB58" s="145">
        <v>66.666666666666671</v>
      </c>
      <c r="BC58" s="145"/>
      <c r="BD58" s="145"/>
      <c r="BE58" s="145"/>
      <c r="BF58" s="145"/>
      <c r="BG58" s="145"/>
      <c r="BH58" s="145"/>
      <c r="BI58" s="145"/>
      <c r="BJ58" s="145"/>
      <c r="BK58" s="145"/>
      <c r="BL58" s="145"/>
      <c r="BM58" s="145">
        <v>83</v>
      </c>
      <c r="BN58" s="145"/>
      <c r="BO58" s="145">
        <v>83</v>
      </c>
      <c r="BP58" s="145"/>
      <c r="BQ58" s="145"/>
      <c r="BR58" s="145"/>
      <c r="BS58" s="145"/>
      <c r="BT58" s="145"/>
      <c r="BU58" s="145"/>
      <c r="BV58" s="145"/>
      <c r="BW58" s="145"/>
      <c r="BX58" s="145"/>
    </row>
    <row r="59" spans="1:76" ht="12.75" customHeight="1" x14ac:dyDescent="0.2">
      <c r="A59" s="143">
        <v>68</v>
      </c>
      <c r="B59" s="144" t="s">
        <v>42</v>
      </c>
      <c r="C59" s="143" t="s">
        <v>398</v>
      </c>
      <c r="D59" s="146" t="str">
        <f>LEFT(VLOOKUP(Summary_Tbl_1997_2017!A59,Monitoring_Stations!$A$2:$I$75,9),75)</f>
        <v>Map 5273, Sect A6. From Upperville go west on Rt 50 to Trappe Rd., Rt 619 o</v>
      </c>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v>66.7</v>
      </c>
      <c r="AR59" s="145">
        <v>83.8</v>
      </c>
      <c r="AS59" s="145">
        <v>50</v>
      </c>
      <c r="AT59" s="145">
        <v>66.7</v>
      </c>
      <c r="AU59" s="145">
        <v>66.7</v>
      </c>
      <c r="AV59" s="145">
        <v>58.3</v>
      </c>
      <c r="AW59" s="145"/>
      <c r="AX59" s="145"/>
      <c r="AY59" s="145"/>
      <c r="AZ59" s="145">
        <v>91.7</v>
      </c>
      <c r="BA59" s="145"/>
      <c r="BB59" s="145">
        <v>83.3</v>
      </c>
      <c r="BC59" s="145"/>
      <c r="BD59" s="145"/>
      <c r="BE59" s="145"/>
      <c r="BF59" s="145"/>
      <c r="BG59" s="145"/>
      <c r="BH59" s="145"/>
      <c r="BI59" s="145"/>
      <c r="BJ59" s="145">
        <v>66.7</v>
      </c>
      <c r="BK59" s="145"/>
      <c r="BL59" s="145">
        <v>83.3</v>
      </c>
      <c r="BM59" s="145"/>
      <c r="BN59" s="145">
        <v>100</v>
      </c>
      <c r="BO59" s="145"/>
      <c r="BP59" s="145">
        <v>100</v>
      </c>
      <c r="BQ59" s="145"/>
      <c r="BR59" s="145">
        <v>75</v>
      </c>
      <c r="BS59" s="145"/>
      <c r="BT59" s="145"/>
      <c r="BU59" s="145"/>
      <c r="BV59" s="145"/>
      <c r="BW59" s="145"/>
      <c r="BX59" s="145"/>
    </row>
    <row r="60" spans="1:76" ht="12.75" customHeight="1" x14ac:dyDescent="0.2">
      <c r="A60" s="143">
        <v>70</v>
      </c>
      <c r="B60" s="144" t="s">
        <v>677</v>
      </c>
      <c r="C60" s="143" t="s">
        <v>617</v>
      </c>
      <c r="D60" s="146" t="str">
        <f>LEFT(VLOOKUP(Summary_Tbl_1997_2017!A60,Monitoring_Stations!$A$2:$I$75,9),75)</f>
        <v>3870 Halfway Rd, The Plains, VA 20198.  Go east from Whitewood Stable.</v>
      </c>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v>66.666666666666671</v>
      </c>
      <c r="AQ60" s="145">
        <v>66.666666666666671</v>
      </c>
      <c r="AR60" s="145">
        <v>166.66666666666666</v>
      </c>
      <c r="AS60" s="145">
        <v>50</v>
      </c>
      <c r="AT60" s="145">
        <v>66.666666666666671</v>
      </c>
      <c r="AU60" s="145">
        <v>66.666666666666671</v>
      </c>
      <c r="AV60" s="145">
        <v>58.333333333333336</v>
      </c>
      <c r="AW60" s="145"/>
      <c r="AX60" s="145"/>
      <c r="AY60" s="145"/>
      <c r="AZ60" s="145">
        <v>91.666666666666671</v>
      </c>
      <c r="BA60" s="145"/>
      <c r="BB60" s="145">
        <v>83.333333333333329</v>
      </c>
      <c r="BC60" s="145"/>
      <c r="BD60" s="145"/>
      <c r="BE60" s="145"/>
      <c r="BF60" s="145"/>
      <c r="BG60" s="145"/>
      <c r="BH60" s="145"/>
      <c r="BI60" s="145"/>
      <c r="BJ60" s="145">
        <v>67</v>
      </c>
      <c r="BK60" s="145"/>
      <c r="BL60" s="145">
        <v>91.6</v>
      </c>
      <c r="BM60" s="145"/>
      <c r="BN60" s="145">
        <v>100</v>
      </c>
      <c r="BO60" s="145">
        <v>75</v>
      </c>
      <c r="BP60" s="145"/>
      <c r="BQ60" s="145"/>
      <c r="BR60" s="145"/>
      <c r="BS60" s="145"/>
      <c r="BT60" s="145"/>
      <c r="BU60" s="145"/>
      <c r="BV60" s="145"/>
      <c r="BW60" s="145"/>
      <c r="BX60" s="145"/>
    </row>
    <row r="61" spans="1:76" ht="12.75" customHeight="1" x14ac:dyDescent="0.2">
      <c r="A61" s="143">
        <v>71</v>
      </c>
      <c r="B61" s="144" t="str">
        <f>VLOOKUP(Summary_Tbl_1997_2017!A61,Monitoring_Stations!$A$2:$I$75,2)</f>
        <v>Jeffries Branch</v>
      </c>
      <c r="C61" s="143" t="s">
        <v>676</v>
      </c>
      <c r="D61" s="146" t="str">
        <f>LEFT(VLOOKUP(Summary_Tbl_1997_2017!A61,Monitoring_Stations!$A$2:$I$75,9),75)</f>
        <v>Ross Farm, beneath Mount Weather.  The driveway is off of Trappe Road (on t</v>
      </c>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v>91.67</v>
      </c>
      <c r="BQ61" s="145"/>
      <c r="BR61" s="145">
        <v>66.7</v>
      </c>
      <c r="BS61" s="145"/>
      <c r="BT61" s="145"/>
      <c r="BU61" s="145"/>
      <c r="BV61" s="145"/>
      <c r="BW61" s="145"/>
      <c r="BX61" s="145"/>
    </row>
    <row r="62" spans="1:76" ht="12.75" customHeight="1" x14ac:dyDescent="0.2">
      <c r="A62" s="143">
        <v>72</v>
      </c>
      <c r="B62" s="144" t="str">
        <f>VLOOKUP(Summary_Tbl_1997_2017!A62,Monitoring_Stations!$A$2:$I$75,2)</f>
        <v>North Fork Goose Creek</v>
      </c>
      <c r="C62" s="143" t="s">
        <v>673</v>
      </c>
      <c r="D62" s="146" t="str">
        <f>LEFT(VLOOKUP(Summary_Tbl_1997_2017!A62,Monitoring_Stations!$A$2:$I$75,9),75)</f>
        <v xml:space="preserve">Licky Mill Road near 18061 Tranqulity Farm (on Left). The site is at Licky </v>
      </c>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v>50</v>
      </c>
      <c r="BQ62" s="145"/>
      <c r="BR62" s="145">
        <v>58.3</v>
      </c>
      <c r="BS62" s="145"/>
      <c r="BT62" s="145"/>
      <c r="BU62" s="145"/>
      <c r="BV62" s="145"/>
      <c r="BW62" s="145"/>
      <c r="BX62" s="145"/>
    </row>
    <row r="63" spans="1:76" ht="12.75" customHeight="1" x14ac:dyDescent="0.2">
      <c r="A63" s="143">
        <v>73</v>
      </c>
      <c r="B63" s="144" t="str">
        <f>VLOOKUP(Summary_Tbl_1997_2017!A63,Monitoring_Stations!$A$2:$I$75,2)</f>
        <v>North Fork Goose Creek</v>
      </c>
      <c r="C63" s="143" t="s">
        <v>674</v>
      </c>
      <c r="D63" s="146" t="str">
        <f>LEFT(VLOOKUP(Summary_Tbl_1997_2017!A63,Monitoring_Stations!$A$2:$I$75,9),75)</f>
        <v>On Silcott Springs Road, past Paxton and Licky Mill to the bridge just past</v>
      </c>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v>91.7</v>
      </c>
      <c r="BQ63" s="145"/>
      <c r="BR63" s="145">
        <v>91.6</v>
      </c>
      <c r="BS63" s="145"/>
      <c r="BT63" s="145"/>
      <c r="BU63" s="145"/>
      <c r="BV63" s="145"/>
      <c r="BW63" s="145"/>
      <c r="BX63" s="145"/>
    </row>
    <row r="64" spans="1:76" ht="12.75" customHeight="1" x14ac:dyDescent="0.2">
      <c r="A64" s="143">
        <v>74</v>
      </c>
      <c r="B64" s="144" t="str">
        <f>VLOOKUP(Summary_Tbl_1997_2017!A64,Monitoring_Stations!$A$2:$I$75,2)</f>
        <v>North Fork Goose Creek</v>
      </c>
      <c r="C64" s="143" t="s">
        <v>675</v>
      </c>
      <c r="D64" s="146" t="str">
        <f>LEFT(VLOOKUP(Summary_Tbl_1997_2017!A64,Monitoring_Stations!$A$2:$I$75,9),75)</f>
        <v>Pass on right 19074 Meeting House Farm, go to the bridge at the bottom of t</v>
      </c>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v>66.7</v>
      </c>
      <c r="BQ64" s="145"/>
      <c r="BR64" s="145">
        <v>83.3</v>
      </c>
      <c r="BS64" s="145"/>
      <c r="BT64" s="145"/>
      <c r="BU64" s="145"/>
      <c r="BV64" s="145"/>
      <c r="BW64" s="145"/>
      <c r="BX64" s="145"/>
    </row>
    <row r="65" spans="1:76" x14ac:dyDescent="0.2">
      <c r="A65" s="143">
        <v>75</v>
      </c>
      <c r="B65" s="144" t="s">
        <v>80</v>
      </c>
      <c r="C65" s="143" t="s">
        <v>699</v>
      </c>
      <c r="D65" s="146" t="s">
        <v>711</v>
      </c>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v>58.333333333333336</v>
      </c>
      <c r="BV65" s="145"/>
      <c r="BW65" s="145"/>
      <c r="BX65" s="145"/>
    </row>
    <row r="66" spans="1:76" x14ac:dyDescent="0.2">
      <c r="A66" s="143">
        <v>76</v>
      </c>
      <c r="B66" s="144" t="s">
        <v>93</v>
      </c>
      <c r="C66" s="143" t="s">
        <v>701</v>
      </c>
      <c r="D66" s="146" t="s">
        <v>712</v>
      </c>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v>50</v>
      </c>
      <c r="BV66" s="145"/>
      <c r="BW66" s="145"/>
      <c r="BX66" s="145"/>
    </row>
    <row r="67" spans="1:76" x14ac:dyDescent="0.2">
      <c r="A67" s="143">
        <v>77</v>
      </c>
      <c r="B67" s="144" t="s">
        <v>710</v>
      </c>
      <c r="C67" s="143" t="s">
        <v>708</v>
      </c>
      <c r="D67" s="146" t="s">
        <v>709</v>
      </c>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v>75</v>
      </c>
    </row>
  </sheetData>
  <conditionalFormatting sqref="BD37:BI37">
    <cfRule type="iconSet" priority="88">
      <iconSet iconSet="5Arrows" showValue="0">
        <cfvo type="percent" val="0"/>
        <cfvo type="num" val="35"/>
        <cfvo type="num" val="60"/>
        <cfvo type="num" val="75"/>
        <cfvo type="num" val="90"/>
      </iconSet>
    </cfRule>
  </conditionalFormatting>
  <conditionalFormatting sqref="BD38:BI38">
    <cfRule type="iconSet" priority="87">
      <iconSet iconSet="5Arrows" showValue="0">
        <cfvo type="percent" val="0"/>
        <cfvo type="num" val="35"/>
        <cfvo type="num" val="60"/>
        <cfvo type="num" val="75"/>
        <cfvo type="num" val="90"/>
      </iconSet>
    </cfRule>
  </conditionalFormatting>
  <conditionalFormatting sqref="BD39:BI39">
    <cfRule type="iconSet" priority="86">
      <iconSet iconSet="5Arrows" showValue="0">
        <cfvo type="percent" val="0"/>
        <cfvo type="num" val="35"/>
        <cfvo type="num" val="60"/>
        <cfvo type="num" val="75"/>
        <cfvo type="num" val="90"/>
      </iconSet>
    </cfRule>
  </conditionalFormatting>
  <conditionalFormatting sqref="BF40:BI40">
    <cfRule type="iconSet" priority="99">
      <iconSet iconSet="5Arrows" showValue="0">
        <cfvo type="percent" val="0"/>
        <cfvo type="num" val="35"/>
        <cfvo type="num" val="60"/>
        <cfvo type="num" val="75"/>
        <cfvo type="num" val="90"/>
      </iconSet>
    </cfRule>
  </conditionalFormatting>
  <conditionalFormatting sqref="BJ37:BL37">
    <cfRule type="iconSet" priority="83">
      <iconSet iconSet="5Arrows" showValue="0">
        <cfvo type="percent" val="0"/>
        <cfvo type="num" val="35"/>
        <cfvo type="num" val="60"/>
        <cfvo type="num" val="75"/>
        <cfvo type="num" val="90"/>
      </iconSet>
    </cfRule>
  </conditionalFormatting>
  <conditionalFormatting sqref="BJ38:BL38">
    <cfRule type="iconSet" priority="82">
      <iconSet iconSet="5Arrows" showValue="0">
        <cfvo type="percent" val="0"/>
        <cfvo type="num" val="35"/>
        <cfvo type="num" val="60"/>
        <cfvo type="num" val="75"/>
        <cfvo type="num" val="90"/>
      </iconSet>
    </cfRule>
  </conditionalFormatting>
  <conditionalFormatting sqref="BJ39:BL39">
    <cfRule type="iconSet" priority="81">
      <iconSet iconSet="5Arrows" showValue="0">
        <cfvo type="percent" val="0"/>
        <cfvo type="num" val="35"/>
        <cfvo type="num" val="60"/>
        <cfvo type="num" val="75"/>
        <cfvo type="num" val="90"/>
      </iconSet>
    </cfRule>
  </conditionalFormatting>
  <conditionalFormatting sqref="BJ40:BL40">
    <cfRule type="iconSet" priority="85">
      <iconSet iconSet="5Arrows" showValue="0">
        <cfvo type="percent" val="0"/>
        <cfvo type="num" val="35"/>
        <cfvo type="num" val="60"/>
        <cfvo type="num" val="75"/>
        <cfvo type="num" val="90"/>
      </iconSet>
    </cfRule>
  </conditionalFormatting>
  <conditionalFormatting sqref="BJ3:BL36 BJ40:BL57 BJ59:BL60">
    <cfRule type="iconSet" priority="106">
      <iconSet iconSet="5Arrows" showValue="0">
        <cfvo type="percent" val="0"/>
        <cfvo type="num" val="35"/>
        <cfvo type="num" val="60"/>
        <cfvo type="num" val="75"/>
        <cfvo type="num" val="90"/>
      </iconSet>
    </cfRule>
  </conditionalFormatting>
  <conditionalFormatting sqref="BM37:BO37">
    <cfRule type="iconSet" priority="78">
      <iconSet iconSet="5Arrows" showValue="0">
        <cfvo type="percent" val="0"/>
        <cfvo type="num" val="35"/>
        <cfvo type="num" val="60"/>
        <cfvo type="num" val="75"/>
        <cfvo type="num" val="90"/>
      </iconSet>
    </cfRule>
  </conditionalFormatting>
  <conditionalFormatting sqref="BM38:BO38">
    <cfRule type="iconSet" priority="77">
      <iconSet iconSet="5Arrows" showValue="0">
        <cfvo type="percent" val="0"/>
        <cfvo type="num" val="35"/>
        <cfvo type="num" val="60"/>
        <cfvo type="num" val="75"/>
        <cfvo type="num" val="90"/>
      </iconSet>
    </cfRule>
  </conditionalFormatting>
  <conditionalFormatting sqref="BM39:BO39">
    <cfRule type="iconSet" priority="76">
      <iconSet iconSet="5Arrows" showValue="0">
        <cfvo type="percent" val="0"/>
        <cfvo type="num" val="35"/>
        <cfvo type="num" val="60"/>
        <cfvo type="num" val="75"/>
        <cfvo type="num" val="90"/>
      </iconSet>
    </cfRule>
  </conditionalFormatting>
  <conditionalFormatting sqref="BM40:BO40">
    <cfRule type="iconSet" priority="79">
      <iconSet iconSet="5Arrows" showValue="0">
        <cfvo type="percent" val="0"/>
        <cfvo type="num" val="35"/>
        <cfvo type="num" val="60"/>
        <cfvo type="num" val="75"/>
        <cfvo type="num" val="90"/>
      </iconSet>
    </cfRule>
  </conditionalFormatting>
  <conditionalFormatting sqref="BM3:BO36 BM40:BO57 BM59:BO60">
    <cfRule type="iconSet" priority="80">
      <iconSet iconSet="5Arrows" showValue="0">
        <cfvo type="percent" val="0"/>
        <cfvo type="num" val="35"/>
        <cfvo type="num" val="60"/>
        <cfvo type="num" val="75"/>
        <cfvo type="num" val="90"/>
      </iconSet>
    </cfRule>
  </conditionalFormatting>
  <conditionalFormatting sqref="BP37:BR37">
    <cfRule type="iconSet" priority="73">
      <iconSet iconSet="5Arrows" showValue="0">
        <cfvo type="percent" val="0"/>
        <cfvo type="num" val="35"/>
        <cfvo type="num" val="60"/>
        <cfvo type="num" val="75"/>
        <cfvo type="num" val="90"/>
      </iconSet>
    </cfRule>
  </conditionalFormatting>
  <conditionalFormatting sqref="BP38:BR38">
    <cfRule type="iconSet" priority="72">
      <iconSet iconSet="5Arrows" showValue="0">
        <cfvo type="percent" val="0"/>
        <cfvo type="num" val="35"/>
        <cfvo type="num" val="60"/>
        <cfvo type="num" val="75"/>
        <cfvo type="num" val="90"/>
      </iconSet>
    </cfRule>
  </conditionalFormatting>
  <conditionalFormatting sqref="BP39:BR39">
    <cfRule type="iconSet" priority="71">
      <iconSet iconSet="5Arrows" showValue="0">
        <cfvo type="percent" val="0"/>
        <cfvo type="num" val="35"/>
        <cfvo type="num" val="60"/>
        <cfvo type="num" val="75"/>
        <cfvo type="num" val="90"/>
      </iconSet>
    </cfRule>
  </conditionalFormatting>
  <conditionalFormatting sqref="BP40:BR40">
    <cfRule type="iconSet" priority="74">
      <iconSet iconSet="5Arrows" showValue="0">
        <cfvo type="percent" val="0"/>
        <cfvo type="num" val="35"/>
        <cfvo type="num" val="60"/>
        <cfvo type="num" val="75"/>
        <cfvo type="num" val="90"/>
      </iconSet>
    </cfRule>
  </conditionalFormatting>
  <conditionalFormatting sqref="BP3:BR36 BP40:BR57 BP59:BR60">
    <cfRule type="iconSet" priority="75">
      <iconSet iconSet="5Arrows" showValue="0">
        <cfvo type="percent" val="0"/>
        <cfvo type="num" val="35"/>
        <cfvo type="num" val="60"/>
        <cfvo type="num" val="75"/>
        <cfvo type="num" val="90"/>
      </iconSet>
    </cfRule>
  </conditionalFormatting>
  <conditionalFormatting sqref="E64:BI64">
    <cfRule type="iconSet" priority="69">
      <iconSet iconSet="5Arrows" showValue="0">
        <cfvo type="percent" val="0"/>
        <cfvo type="num" val="35"/>
        <cfvo type="num" val="60"/>
        <cfvo type="num" val="75"/>
        <cfvo type="num" val="90"/>
      </iconSet>
    </cfRule>
  </conditionalFormatting>
  <conditionalFormatting sqref="BJ64:BL64">
    <cfRule type="iconSet" priority="70">
      <iconSet iconSet="5Arrows" showValue="0">
        <cfvo type="percent" val="0"/>
        <cfvo type="num" val="35"/>
        <cfvo type="num" val="60"/>
        <cfvo type="num" val="75"/>
        <cfvo type="num" val="90"/>
      </iconSet>
    </cfRule>
  </conditionalFormatting>
  <conditionalFormatting sqref="BM64:BO64">
    <cfRule type="iconSet" priority="68">
      <iconSet iconSet="5Arrows" showValue="0">
        <cfvo type="percent" val="0"/>
        <cfvo type="num" val="35"/>
        <cfvo type="num" val="60"/>
        <cfvo type="num" val="75"/>
        <cfvo type="num" val="90"/>
      </iconSet>
    </cfRule>
  </conditionalFormatting>
  <conditionalFormatting sqref="BP64:BR64">
    <cfRule type="iconSet" priority="67">
      <iconSet iconSet="5Arrows" showValue="0">
        <cfvo type="percent" val="0"/>
        <cfvo type="num" val="35"/>
        <cfvo type="num" val="60"/>
        <cfvo type="num" val="75"/>
        <cfvo type="num" val="90"/>
      </iconSet>
    </cfRule>
  </conditionalFormatting>
  <conditionalFormatting sqref="E63:BI63">
    <cfRule type="iconSet" priority="65">
      <iconSet iconSet="5Arrows" showValue="0">
        <cfvo type="percent" val="0"/>
        <cfvo type="num" val="35"/>
        <cfvo type="num" val="60"/>
        <cfvo type="num" val="75"/>
        <cfvo type="num" val="90"/>
      </iconSet>
    </cfRule>
  </conditionalFormatting>
  <conditionalFormatting sqref="BJ63:BL63">
    <cfRule type="iconSet" priority="66">
      <iconSet iconSet="5Arrows" showValue="0">
        <cfvo type="percent" val="0"/>
        <cfvo type="num" val="35"/>
        <cfvo type="num" val="60"/>
        <cfvo type="num" val="75"/>
        <cfvo type="num" val="90"/>
      </iconSet>
    </cfRule>
  </conditionalFormatting>
  <conditionalFormatting sqref="BM63:BO63">
    <cfRule type="iconSet" priority="64">
      <iconSet iconSet="5Arrows" showValue="0">
        <cfvo type="percent" val="0"/>
        <cfvo type="num" val="35"/>
        <cfvo type="num" val="60"/>
        <cfvo type="num" val="75"/>
        <cfvo type="num" val="90"/>
      </iconSet>
    </cfRule>
  </conditionalFormatting>
  <conditionalFormatting sqref="BP63:BR63">
    <cfRule type="iconSet" priority="63">
      <iconSet iconSet="5Arrows" showValue="0">
        <cfvo type="percent" val="0"/>
        <cfvo type="num" val="35"/>
        <cfvo type="num" val="60"/>
        <cfvo type="num" val="75"/>
        <cfvo type="num" val="90"/>
      </iconSet>
    </cfRule>
  </conditionalFormatting>
  <conditionalFormatting sqref="E62:BI62">
    <cfRule type="iconSet" priority="61">
      <iconSet iconSet="5Arrows" showValue="0">
        <cfvo type="percent" val="0"/>
        <cfvo type="num" val="35"/>
        <cfvo type="num" val="60"/>
        <cfvo type="num" val="75"/>
        <cfvo type="num" val="90"/>
      </iconSet>
    </cfRule>
  </conditionalFormatting>
  <conditionalFormatting sqref="BJ62:BL62">
    <cfRule type="iconSet" priority="62">
      <iconSet iconSet="5Arrows" showValue="0">
        <cfvo type="percent" val="0"/>
        <cfvo type="num" val="35"/>
        <cfvo type="num" val="60"/>
        <cfvo type="num" val="75"/>
        <cfvo type="num" val="90"/>
      </iconSet>
    </cfRule>
  </conditionalFormatting>
  <conditionalFormatting sqref="BM62:BO62">
    <cfRule type="iconSet" priority="60">
      <iconSet iconSet="5Arrows" showValue="0">
        <cfvo type="percent" val="0"/>
        <cfvo type="num" val="35"/>
        <cfvo type="num" val="60"/>
        <cfvo type="num" val="75"/>
        <cfvo type="num" val="90"/>
      </iconSet>
    </cfRule>
  </conditionalFormatting>
  <conditionalFormatting sqref="BP62:BR62">
    <cfRule type="iconSet" priority="59">
      <iconSet iconSet="5Arrows" showValue="0">
        <cfvo type="percent" val="0"/>
        <cfvo type="num" val="35"/>
        <cfvo type="num" val="60"/>
        <cfvo type="num" val="75"/>
        <cfvo type="num" val="90"/>
      </iconSet>
    </cfRule>
  </conditionalFormatting>
  <conditionalFormatting sqref="E61:BI61">
    <cfRule type="iconSet" priority="57">
      <iconSet iconSet="5Arrows" showValue="0">
        <cfvo type="percent" val="0"/>
        <cfvo type="num" val="35"/>
        <cfvo type="num" val="60"/>
        <cfvo type="num" val="75"/>
        <cfvo type="num" val="90"/>
      </iconSet>
    </cfRule>
  </conditionalFormatting>
  <conditionalFormatting sqref="BJ61:BL61">
    <cfRule type="iconSet" priority="58">
      <iconSet iconSet="5Arrows" showValue="0">
        <cfvo type="percent" val="0"/>
        <cfvo type="num" val="35"/>
        <cfvo type="num" val="60"/>
        <cfvo type="num" val="75"/>
        <cfvo type="num" val="90"/>
      </iconSet>
    </cfRule>
  </conditionalFormatting>
  <conditionalFormatting sqref="BM61:BO61">
    <cfRule type="iconSet" priority="56">
      <iconSet iconSet="5Arrows" showValue="0">
        <cfvo type="percent" val="0"/>
        <cfvo type="num" val="35"/>
        <cfvo type="num" val="60"/>
        <cfvo type="num" val="75"/>
        <cfvo type="num" val="90"/>
      </iconSet>
    </cfRule>
  </conditionalFormatting>
  <conditionalFormatting sqref="BP61:BR61">
    <cfRule type="iconSet" priority="55">
      <iconSet iconSet="5Arrows" showValue="0">
        <cfvo type="percent" val="0"/>
        <cfvo type="num" val="35"/>
        <cfvo type="num" val="60"/>
        <cfvo type="num" val="75"/>
        <cfvo type="num" val="90"/>
      </iconSet>
    </cfRule>
  </conditionalFormatting>
  <conditionalFormatting sqref="E58:BI58">
    <cfRule type="iconSet" priority="53">
      <iconSet iconSet="5Arrows" showValue="0">
        <cfvo type="percent" val="0"/>
        <cfvo type="num" val="35"/>
        <cfvo type="num" val="60"/>
        <cfvo type="num" val="75"/>
        <cfvo type="num" val="90"/>
      </iconSet>
    </cfRule>
  </conditionalFormatting>
  <conditionalFormatting sqref="BJ58:BL58">
    <cfRule type="iconSet" priority="54">
      <iconSet iconSet="5Arrows" showValue="0">
        <cfvo type="percent" val="0"/>
        <cfvo type="num" val="35"/>
        <cfvo type="num" val="60"/>
        <cfvo type="num" val="75"/>
        <cfvo type="num" val="90"/>
      </iconSet>
    </cfRule>
  </conditionalFormatting>
  <conditionalFormatting sqref="BM58:BO58">
    <cfRule type="iconSet" priority="52">
      <iconSet iconSet="5Arrows" showValue="0">
        <cfvo type="percent" val="0"/>
        <cfvo type="num" val="35"/>
        <cfvo type="num" val="60"/>
        <cfvo type="num" val="75"/>
        <cfvo type="num" val="90"/>
      </iconSet>
    </cfRule>
  </conditionalFormatting>
  <conditionalFormatting sqref="BP58:BR58">
    <cfRule type="iconSet" priority="51">
      <iconSet iconSet="5Arrows" showValue="0">
        <cfvo type="percent" val="0"/>
        <cfvo type="num" val="35"/>
        <cfvo type="num" val="60"/>
        <cfvo type="num" val="75"/>
        <cfvo type="num" val="90"/>
      </iconSet>
    </cfRule>
  </conditionalFormatting>
  <conditionalFormatting sqref="BS37:BU37">
    <cfRule type="iconSet" priority="48">
      <iconSet iconSet="5Arrows" showValue="0">
        <cfvo type="percent" val="0"/>
        <cfvo type="num" val="35"/>
        <cfvo type="num" val="60"/>
        <cfvo type="num" val="75"/>
        <cfvo type="num" val="90"/>
      </iconSet>
    </cfRule>
  </conditionalFormatting>
  <conditionalFormatting sqref="BS38:BU38">
    <cfRule type="iconSet" priority="47">
      <iconSet iconSet="5Arrows" showValue="0">
        <cfvo type="percent" val="0"/>
        <cfvo type="num" val="35"/>
        <cfvo type="num" val="60"/>
        <cfvo type="num" val="75"/>
        <cfvo type="num" val="90"/>
      </iconSet>
    </cfRule>
  </conditionalFormatting>
  <conditionalFormatting sqref="BS39:BU39">
    <cfRule type="iconSet" priority="46">
      <iconSet iconSet="5Arrows" showValue="0">
        <cfvo type="percent" val="0"/>
        <cfvo type="num" val="35"/>
        <cfvo type="num" val="60"/>
        <cfvo type="num" val="75"/>
        <cfvo type="num" val="90"/>
      </iconSet>
    </cfRule>
  </conditionalFormatting>
  <conditionalFormatting sqref="BS40:BU40">
    <cfRule type="iconSet" priority="49">
      <iconSet iconSet="5Arrows" showValue="0">
        <cfvo type="percent" val="0"/>
        <cfvo type="num" val="35"/>
        <cfvo type="num" val="60"/>
        <cfvo type="num" val="75"/>
        <cfvo type="num" val="90"/>
      </iconSet>
    </cfRule>
  </conditionalFormatting>
  <conditionalFormatting sqref="BS3:BU36 BS40:BU57 BS59:BU60">
    <cfRule type="iconSet" priority="50">
      <iconSet iconSet="5Arrows" showValue="0">
        <cfvo type="percent" val="0"/>
        <cfvo type="num" val="35"/>
        <cfvo type="num" val="60"/>
        <cfvo type="num" val="75"/>
        <cfvo type="num" val="90"/>
      </iconSet>
    </cfRule>
  </conditionalFormatting>
  <conditionalFormatting sqref="BS64:BU64">
    <cfRule type="iconSet" priority="45">
      <iconSet iconSet="5Arrows" showValue="0">
        <cfvo type="percent" val="0"/>
        <cfvo type="num" val="35"/>
        <cfvo type="num" val="60"/>
        <cfvo type="num" val="75"/>
        <cfvo type="num" val="90"/>
      </iconSet>
    </cfRule>
  </conditionalFormatting>
  <conditionalFormatting sqref="BS63:BU63">
    <cfRule type="iconSet" priority="44">
      <iconSet iconSet="5Arrows" showValue="0">
        <cfvo type="percent" val="0"/>
        <cfvo type="num" val="35"/>
        <cfvo type="num" val="60"/>
        <cfvo type="num" val="75"/>
        <cfvo type="num" val="90"/>
      </iconSet>
    </cfRule>
  </conditionalFormatting>
  <conditionalFormatting sqref="BS62:BU62">
    <cfRule type="iconSet" priority="43">
      <iconSet iconSet="5Arrows" showValue="0">
        <cfvo type="percent" val="0"/>
        <cfvo type="num" val="35"/>
        <cfvo type="num" val="60"/>
        <cfvo type="num" val="75"/>
        <cfvo type="num" val="90"/>
      </iconSet>
    </cfRule>
  </conditionalFormatting>
  <conditionalFormatting sqref="BS61:BU61">
    <cfRule type="iconSet" priority="42">
      <iconSet iconSet="5Arrows" showValue="0">
        <cfvo type="percent" val="0"/>
        <cfvo type="num" val="35"/>
        <cfvo type="num" val="60"/>
        <cfvo type="num" val="75"/>
        <cfvo type="num" val="90"/>
      </iconSet>
    </cfRule>
  </conditionalFormatting>
  <conditionalFormatting sqref="BS58:BU58">
    <cfRule type="iconSet" priority="41">
      <iconSet iconSet="5Arrows" showValue="0">
        <cfvo type="percent" val="0"/>
        <cfvo type="num" val="35"/>
        <cfvo type="num" val="60"/>
        <cfvo type="num" val="75"/>
        <cfvo type="num" val="90"/>
      </iconSet>
    </cfRule>
  </conditionalFormatting>
  <conditionalFormatting sqref="BV37:BX37">
    <cfRule type="iconSet" priority="28">
      <iconSet iconSet="5Arrows" showValue="0">
        <cfvo type="percent" val="0"/>
        <cfvo type="num" val="35"/>
        <cfvo type="num" val="60"/>
        <cfvo type="num" val="75"/>
        <cfvo type="num" val="90"/>
      </iconSet>
    </cfRule>
  </conditionalFormatting>
  <conditionalFormatting sqref="BV38:BX38">
    <cfRule type="iconSet" priority="27">
      <iconSet iconSet="5Arrows" showValue="0">
        <cfvo type="percent" val="0"/>
        <cfvo type="num" val="35"/>
        <cfvo type="num" val="60"/>
        <cfvo type="num" val="75"/>
        <cfvo type="num" val="90"/>
      </iconSet>
    </cfRule>
  </conditionalFormatting>
  <conditionalFormatting sqref="BV39:BX39">
    <cfRule type="iconSet" priority="26">
      <iconSet iconSet="5Arrows" showValue="0">
        <cfvo type="percent" val="0"/>
        <cfvo type="num" val="35"/>
        <cfvo type="num" val="60"/>
        <cfvo type="num" val="75"/>
        <cfvo type="num" val="90"/>
      </iconSet>
    </cfRule>
  </conditionalFormatting>
  <conditionalFormatting sqref="BV40:BX40">
    <cfRule type="iconSet" priority="29">
      <iconSet iconSet="5Arrows" showValue="0">
        <cfvo type="percent" val="0"/>
        <cfvo type="num" val="35"/>
        <cfvo type="num" val="60"/>
        <cfvo type="num" val="75"/>
        <cfvo type="num" val="90"/>
      </iconSet>
    </cfRule>
  </conditionalFormatting>
  <conditionalFormatting sqref="BV3:BX36 BV40:BX57 BV59:BX60">
    <cfRule type="iconSet" priority="30">
      <iconSet iconSet="5Arrows" showValue="0">
        <cfvo type="percent" val="0"/>
        <cfvo type="num" val="35"/>
        <cfvo type="num" val="60"/>
        <cfvo type="num" val="75"/>
        <cfvo type="num" val="90"/>
      </iconSet>
    </cfRule>
  </conditionalFormatting>
  <conditionalFormatting sqref="BV64:BX64">
    <cfRule type="iconSet" priority="25">
      <iconSet iconSet="5Arrows" showValue="0">
        <cfvo type="percent" val="0"/>
        <cfvo type="num" val="35"/>
        <cfvo type="num" val="60"/>
        <cfvo type="num" val="75"/>
        <cfvo type="num" val="90"/>
      </iconSet>
    </cfRule>
  </conditionalFormatting>
  <conditionalFormatting sqref="BV63:BX63">
    <cfRule type="iconSet" priority="24">
      <iconSet iconSet="5Arrows" showValue="0">
        <cfvo type="percent" val="0"/>
        <cfvo type="num" val="35"/>
        <cfvo type="num" val="60"/>
        <cfvo type="num" val="75"/>
        <cfvo type="num" val="90"/>
      </iconSet>
    </cfRule>
  </conditionalFormatting>
  <conditionalFormatting sqref="BV62:BX62">
    <cfRule type="iconSet" priority="23">
      <iconSet iconSet="5Arrows" showValue="0">
        <cfvo type="percent" val="0"/>
        <cfvo type="num" val="35"/>
        <cfvo type="num" val="60"/>
        <cfvo type="num" val="75"/>
        <cfvo type="num" val="90"/>
      </iconSet>
    </cfRule>
  </conditionalFormatting>
  <conditionalFormatting sqref="BV61:BX61">
    <cfRule type="iconSet" priority="22">
      <iconSet iconSet="5Arrows" showValue="0">
        <cfvo type="percent" val="0"/>
        <cfvo type="num" val="35"/>
        <cfvo type="num" val="60"/>
        <cfvo type="num" val="75"/>
        <cfvo type="num" val="90"/>
      </iconSet>
    </cfRule>
  </conditionalFormatting>
  <conditionalFormatting sqref="BV58:BX58">
    <cfRule type="iconSet" priority="21">
      <iconSet iconSet="5Arrows" showValue="0">
        <cfvo type="percent" val="0"/>
        <cfvo type="num" val="35"/>
        <cfvo type="num" val="60"/>
        <cfvo type="num" val="75"/>
        <cfvo type="num" val="90"/>
      </iconSet>
    </cfRule>
  </conditionalFormatting>
  <conditionalFormatting sqref="BD3:BI36 E40:BI43 E45:BI57 E44:BB44 BD44:BI44 E3:BC39 E59:BI60">
    <cfRule type="iconSet" priority="133">
      <iconSet iconSet="5Arrows" showValue="0">
        <cfvo type="percent" val="0"/>
        <cfvo type="num" val="35"/>
        <cfvo type="num" val="60"/>
        <cfvo type="num" val="75"/>
        <cfvo type="num" val="90"/>
      </iconSet>
    </cfRule>
  </conditionalFormatting>
  <conditionalFormatting sqref="E65:BI65">
    <cfRule type="iconSet" priority="17">
      <iconSet iconSet="5Arrows" showValue="0">
        <cfvo type="percent" val="0"/>
        <cfvo type="num" val="35"/>
        <cfvo type="num" val="60"/>
        <cfvo type="num" val="75"/>
        <cfvo type="num" val="90"/>
      </iconSet>
    </cfRule>
  </conditionalFormatting>
  <conditionalFormatting sqref="BJ65:BL65">
    <cfRule type="iconSet" priority="18">
      <iconSet iconSet="5Arrows" showValue="0">
        <cfvo type="percent" val="0"/>
        <cfvo type="num" val="35"/>
        <cfvo type="num" val="60"/>
        <cfvo type="num" val="75"/>
        <cfvo type="num" val="90"/>
      </iconSet>
    </cfRule>
  </conditionalFormatting>
  <conditionalFormatting sqref="BM65:BO65">
    <cfRule type="iconSet" priority="16">
      <iconSet iconSet="5Arrows" showValue="0">
        <cfvo type="percent" val="0"/>
        <cfvo type="num" val="35"/>
        <cfvo type="num" val="60"/>
        <cfvo type="num" val="75"/>
        <cfvo type="num" val="90"/>
      </iconSet>
    </cfRule>
  </conditionalFormatting>
  <conditionalFormatting sqref="BP65:BR65">
    <cfRule type="iconSet" priority="15">
      <iconSet iconSet="5Arrows" showValue="0">
        <cfvo type="percent" val="0"/>
        <cfvo type="num" val="35"/>
        <cfvo type="num" val="60"/>
        <cfvo type="num" val="75"/>
        <cfvo type="num" val="90"/>
      </iconSet>
    </cfRule>
  </conditionalFormatting>
  <conditionalFormatting sqref="BS65:BU65">
    <cfRule type="iconSet" priority="14">
      <iconSet iconSet="5Arrows" showValue="0">
        <cfvo type="percent" val="0"/>
        <cfvo type="num" val="35"/>
        <cfvo type="num" val="60"/>
        <cfvo type="num" val="75"/>
        <cfvo type="num" val="90"/>
      </iconSet>
    </cfRule>
  </conditionalFormatting>
  <conditionalFormatting sqref="BV65:BX65">
    <cfRule type="iconSet" priority="13">
      <iconSet iconSet="5Arrows" showValue="0">
        <cfvo type="percent" val="0"/>
        <cfvo type="num" val="35"/>
        <cfvo type="num" val="60"/>
        <cfvo type="num" val="75"/>
        <cfvo type="num" val="90"/>
      </iconSet>
    </cfRule>
  </conditionalFormatting>
  <conditionalFormatting sqref="E66:BI66">
    <cfRule type="iconSet" priority="11">
      <iconSet iconSet="5Arrows" showValue="0">
        <cfvo type="percent" val="0"/>
        <cfvo type="num" val="35"/>
        <cfvo type="num" val="60"/>
        <cfvo type="num" val="75"/>
        <cfvo type="num" val="90"/>
      </iconSet>
    </cfRule>
  </conditionalFormatting>
  <conditionalFormatting sqref="BJ66:BL66">
    <cfRule type="iconSet" priority="12">
      <iconSet iconSet="5Arrows" showValue="0">
        <cfvo type="percent" val="0"/>
        <cfvo type="num" val="35"/>
        <cfvo type="num" val="60"/>
        <cfvo type="num" val="75"/>
        <cfvo type="num" val="90"/>
      </iconSet>
    </cfRule>
  </conditionalFormatting>
  <conditionalFormatting sqref="BM66:BO66">
    <cfRule type="iconSet" priority="10">
      <iconSet iconSet="5Arrows" showValue="0">
        <cfvo type="percent" val="0"/>
        <cfvo type="num" val="35"/>
        <cfvo type="num" val="60"/>
        <cfvo type="num" val="75"/>
        <cfvo type="num" val="90"/>
      </iconSet>
    </cfRule>
  </conditionalFormatting>
  <conditionalFormatting sqref="BP66:BR66">
    <cfRule type="iconSet" priority="9">
      <iconSet iconSet="5Arrows" showValue="0">
        <cfvo type="percent" val="0"/>
        <cfvo type="num" val="35"/>
        <cfvo type="num" val="60"/>
        <cfvo type="num" val="75"/>
        <cfvo type="num" val="90"/>
      </iconSet>
    </cfRule>
  </conditionalFormatting>
  <conditionalFormatting sqref="BS66:BU66">
    <cfRule type="iconSet" priority="8">
      <iconSet iconSet="5Arrows" showValue="0">
        <cfvo type="percent" val="0"/>
        <cfvo type="num" val="35"/>
        <cfvo type="num" val="60"/>
        <cfvo type="num" val="75"/>
        <cfvo type="num" val="90"/>
      </iconSet>
    </cfRule>
  </conditionalFormatting>
  <conditionalFormatting sqref="BV66:BX66">
    <cfRule type="iconSet" priority="7">
      <iconSet iconSet="5Arrows" showValue="0">
        <cfvo type="percent" val="0"/>
        <cfvo type="num" val="35"/>
        <cfvo type="num" val="60"/>
        <cfvo type="num" val="75"/>
        <cfvo type="num" val="90"/>
      </iconSet>
    </cfRule>
  </conditionalFormatting>
  <conditionalFormatting sqref="E67:BI67">
    <cfRule type="iconSet" priority="5">
      <iconSet iconSet="5Arrows" showValue="0">
        <cfvo type="percent" val="0"/>
        <cfvo type="num" val="35"/>
        <cfvo type="num" val="60"/>
        <cfvo type="num" val="75"/>
        <cfvo type="num" val="90"/>
      </iconSet>
    </cfRule>
  </conditionalFormatting>
  <conditionalFormatting sqref="BJ67:BL67">
    <cfRule type="iconSet" priority="6">
      <iconSet iconSet="5Arrows" showValue="0">
        <cfvo type="percent" val="0"/>
        <cfvo type="num" val="35"/>
        <cfvo type="num" val="60"/>
        <cfvo type="num" val="75"/>
        <cfvo type="num" val="90"/>
      </iconSet>
    </cfRule>
  </conditionalFormatting>
  <conditionalFormatting sqref="BM67:BO67">
    <cfRule type="iconSet" priority="4">
      <iconSet iconSet="5Arrows" showValue="0">
        <cfvo type="percent" val="0"/>
        <cfvo type="num" val="35"/>
        <cfvo type="num" val="60"/>
        <cfvo type="num" val="75"/>
        <cfvo type="num" val="90"/>
      </iconSet>
    </cfRule>
  </conditionalFormatting>
  <conditionalFormatting sqref="BP67:BR67">
    <cfRule type="iconSet" priority="3">
      <iconSet iconSet="5Arrows" showValue="0">
        <cfvo type="percent" val="0"/>
        <cfvo type="num" val="35"/>
        <cfvo type="num" val="60"/>
        <cfvo type="num" val="75"/>
        <cfvo type="num" val="90"/>
      </iconSet>
    </cfRule>
  </conditionalFormatting>
  <conditionalFormatting sqref="BS67:BU67">
    <cfRule type="iconSet" priority="2">
      <iconSet iconSet="5Arrows" showValue="0">
        <cfvo type="percent" val="0"/>
        <cfvo type="num" val="35"/>
        <cfvo type="num" val="60"/>
        <cfvo type="num" val="75"/>
        <cfvo type="num" val="90"/>
      </iconSet>
    </cfRule>
  </conditionalFormatting>
  <conditionalFormatting sqref="BV67:BX67">
    <cfRule type="iconSet" priority="1">
      <iconSet iconSet="5Arrows" showValue="0">
        <cfvo type="percent" val="0"/>
        <cfvo type="num" val="35"/>
        <cfvo type="num" val="60"/>
        <cfvo type="num" val="75"/>
        <cfvo type="num" val="90"/>
      </iconSet>
    </cfRule>
  </conditionalFormatting>
  <pageMargins left="0.27" right="0.2" top="1.31" bottom="0.46" header="0.72" footer="0.3"/>
  <pageSetup paperSize="17" scale="42" orientation="landscape" r:id="rId1"/>
  <headerFooter>
    <oddHeader>&amp;LLoudoun County&amp;C&amp;"Arial,Bold"&amp;14Stream Monitoring Summary</oddHeader>
    <oddFooter>&amp;L&amp;D</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pageSetUpPr fitToPage="1"/>
  </sheetPr>
  <dimension ref="A1:T80"/>
  <sheetViews>
    <sheetView topLeftCell="A19" workbookViewId="0">
      <selection activeCell="I45" sqref="I45"/>
    </sheetView>
  </sheetViews>
  <sheetFormatPr defaultRowHeight="11.25" x14ac:dyDescent="0.2"/>
  <cols>
    <col min="1" max="1" width="9.140625" style="1"/>
    <col min="2" max="2" width="33.7109375" style="44" customWidth="1"/>
    <col min="3" max="3" width="28" style="44" customWidth="1"/>
    <col min="4" max="4" width="10.140625" style="4" customWidth="1"/>
    <col min="5" max="5" width="11.5703125" style="4" customWidth="1"/>
    <col min="6" max="6" width="21.85546875" style="4" customWidth="1"/>
    <col min="7" max="7" width="12.28515625" style="4" customWidth="1"/>
    <col min="8" max="8" width="11.5703125" style="4" customWidth="1"/>
    <col min="9" max="9" width="50.42578125" style="5" customWidth="1"/>
    <col min="10" max="10" width="7.7109375" style="4" hidden="1" customWidth="1"/>
    <col min="11" max="11" width="7.42578125" style="4" hidden="1" customWidth="1"/>
    <col min="12" max="12" width="7.85546875" style="45" hidden="1" customWidth="1"/>
    <col min="13" max="14" width="9" style="4" hidden="1" customWidth="1"/>
    <col min="15" max="15" width="9" style="45" hidden="1" customWidth="1"/>
    <col min="16" max="17" width="11.5703125" style="53" customWidth="1"/>
    <col min="18" max="18" width="22.5703125" style="1" customWidth="1"/>
    <col min="19" max="19" width="38" style="1" customWidth="1"/>
    <col min="20" max="16384" width="9.140625" style="1"/>
  </cols>
  <sheetData>
    <row r="1" spans="1:20" ht="33.75" x14ac:dyDescent="0.2">
      <c r="A1" s="1" t="s">
        <v>342</v>
      </c>
      <c r="B1" s="8" t="s">
        <v>145</v>
      </c>
      <c r="C1" s="9" t="s">
        <v>146</v>
      </c>
      <c r="D1" s="10" t="s">
        <v>147</v>
      </c>
      <c r="E1" s="10" t="s">
        <v>148</v>
      </c>
      <c r="F1" s="10" t="s">
        <v>149</v>
      </c>
      <c r="G1" s="10" t="s">
        <v>150</v>
      </c>
      <c r="H1" s="10" t="s">
        <v>151</v>
      </c>
      <c r="I1" s="10" t="s">
        <v>152</v>
      </c>
      <c r="J1" s="10" t="s">
        <v>153</v>
      </c>
      <c r="K1" s="10" t="s">
        <v>154</v>
      </c>
      <c r="L1" s="11" t="s">
        <v>155</v>
      </c>
      <c r="M1" s="10" t="s">
        <v>156</v>
      </c>
      <c r="N1" s="10" t="s">
        <v>157</v>
      </c>
      <c r="O1" s="11" t="s">
        <v>158</v>
      </c>
      <c r="P1" s="47" t="s">
        <v>159</v>
      </c>
      <c r="Q1" s="48" t="s">
        <v>160</v>
      </c>
      <c r="R1" s="5" t="s">
        <v>161</v>
      </c>
      <c r="S1" s="1" t="s">
        <v>162</v>
      </c>
    </row>
    <row r="2" spans="1:20" s="20" customFormat="1" x14ac:dyDescent="0.2">
      <c r="A2" s="20">
        <v>1</v>
      </c>
      <c r="B2" s="12" t="s">
        <v>53</v>
      </c>
      <c r="C2" s="12" t="s">
        <v>59</v>
      </c>
      <c r="D2" s="13">
        <v>3</v>
      </c>
      <c r="E2" s="14" t="s">
        <v>163</v>
      </c>
      <c r="F2" s="171" t="s">
        <v>164</v>
      </c>
      <c r="G2" s="15"/>
      <c r="H2" s="14"/>
      <c r="I2" s="16" t="s">
        <v>60</v>
      </c>
      <c r="J2" s="14">
        <v>39</v>
      </c>
      <c r="K2" s="13">
        <v>15</v>
      </c>
      <c r="L2" s="17">
        <v>38</v>
      </c>
      <c r="M2" s="13">
        <v>77</v>
      </c>
      <c r="N2" s="13">
        <v>34</v>
      </c>
      <c r="O2" s="18">
        <v>15</v>
      </c>
      <c r="P2" s="49">
        <f t="shared" ref="P2:P37" si="0">(J2)+(K2/60)+(L2/3600)</f>
        <v>39.260555555555555</v>
      </c>
      <c r="Q2" s="50">
        <f t="shared" ref="Q2:Q37" si="1">((M2)+(N2/60)+(O2/3600))*-1</f>
        <v>-77.570833333333326</v>
      </c>
      <c r="R2" s="19"/>
    </row>
    <row r="3" spans="1:20" s="20" customFormat="1" x14ac:dyDescent="0.2">
      <c r="A3" s="20">
        <v>2</v>
      </c>
      <c r="B3" s="12" t="s">
        <v>53</v>
      </c>
      <c r="C3" s="21" t="s">
        <v>74</v>
      </c>
      <c r="D3" s="22" t="s">
        <v>165</v>
      </c>
      <c r="E3" s="13" t="s">
        <v>166</v>
      </c>
      <c r="F3" s="171" t="s">
        <v>167</v>
      </c>
      <c r="G3" s="15"/>
      <c r="H3" s="13"/>
      <c r="I3" s="16" t="s">
        <v>168</v>
      </c>
      <c r="J3" s="13">
        <v>39</v>
      </c>
      <c r="K3" s="13">
        <v>14</v>
      </c>
      <c r="L3" s="18">
        <v>3</v>
      </c>
      <c r="M3" s="13">
        <v>77</v>
      </c>
      <c r="N3" s="13">
        <v>37</v>
      </c>
      <c r="O3" s="18">
        <v>29</v>
      </c>
      <c r="P3" s="49">
        <f t="shared" si="0"/>
        <v>39.234166666666667</v>
      </c>
      <c r="Q3" s="50">
        <f t="shared" si="1"/>
        <v>-77.624722222222218</v>
      </c>
      <c r="R3" s="19"/>
    </row>
    <row r="4" spans="1:20" s="20" customFormat="1" ht="22.5" x14ac:dyDescent="0.2">
      <c r="A4" s="20">
        <v>3</v>
      </c>
      <c r="B4" s="12" t="s">
        <v>53</v>
      </c>
      <c r="C4" s="12" t="s">
        <v>74</v>
      </c>
      <c r="D4" s="13">
        <v>11</v>
      </c>
      <c r="E4" s="13" t="s">
        <v>169</v>
      </c>
      <c r="F4" s="171" t="s">
        <v>170</v>
      </c>
      <c r="G4" s="15" t="s">
        <v>171</v>
      </c>
      <c r="H4" s="14"/>
      <c r="I4" s="16" t="s">
        <v>172</v>
      </c>
      <c r="J4" s="14">
        <v>39</v>
      </c>
      <c r="K4" s="13">
        <v>14</v>
      </c>
      <c r="L4" s="17">
        <v>30</v>
      </c>
      <c r="M4" s="13">
        <v>77</v>
      </c>
      <c r="N4" s="13">
        <v>40</v>
      </c>
      <c r="O4" s="18">
        <v>24</v>
      </c>
      <c r="P4" s="49">
        <f t="shared" si="0"/>
        <v>39.241666666666667</v>
      </c>
      <c r="Q4" s="50">
        <f t="shared" si="1"/>
        <v>-77.673333333333332</v>
      </c>
      <c r="R4" s="19"/>
      <c r="S4" s="23" t="s">
        <v>173</v>
      </c>
    </row>
    <row r="5" spans="1:20" s="20" customFormat="1" x14ac:dyDescent="0.2">
      <c r="A5" s="20">
        <v>4</v>
      </c>
      <c r="B5" s="12" t="s">
        <v>53</v>
      </c>
      <c r="C5" s="12" t="s">
        <v>54</v>
      </c>
      <c r="D5" s="13">
        <v>1</v>
      </c>
      <c r="E5" s="13" t="s">
        <v>174</v>
      </c>
      <c r="F5" s="171" t="s">
        <v>175</v>
      </c>
      <c r="G5" s="24"/>
      <c r="H5" s="13"/>
      <c r="I5" s="25" t="s">
        <v>55</v>
      </c>
      <c r="J5" s="14">
        <v>39</v>
      </c>
      <c r="K5" s="13">
        <v>12</v>
      </c>
      <c r="L5" s="17">
        <v>34</v>
      </c>
      <c r="M5" s="13">
        <v>77</v>
      </c>
      <c r="N5" s="13">
        <v>37</v>
      </c>
      <c r="O5" s="18">
        <v>16</v>
      </c>
      <c r="P5" s="49">
        <f t="shared" si="0"/>
        <v>39.209444444444451</v>
      </c>
      <c r="Q5" s="50">
        <f t="shared" si="1"/>
        <v>-77.621111111111105</v>
      </c>
      <c r="R5" s="19"/>
    </row>
    <row r="6" spans="1:20" s="20" customFormat="1" ht="22.5" x14ac:dyDescent="0.2">
      <c r="A6" s="20">
        <v>5</v>
      </c>
      <c r="B6" s="12" t="s">
        <v>53</v>
      </c>
      <c r="C6" s="21" t="s">
        <v>61</v>
      </c>
      <c r="D6" s="22" t="s">
        <v>165</v>
      </c>
      <c r="E6" s="13" t="s">
        <v>176</v>
      </c>
      <c r="F6" s="171" t="s">
        <v>177</v>
      </c>
      <c r="G6" s="15"/>
      <c r="H6" s="13"/>
      <c r="I6" s="19" t="s">
        <v>178</v>
      </c>
      <c r="J6" s="13">
        <v>39</v>
      </c>
      <c r="K6" s="13">
        <v>13</v>
      </c>
      <c r="L6" s="18">
        <v>8</v>
      </c>
      <c r="M6" s="13">
        <v>77</v>
      </c>
      <c r="N6" s="13">
        <v>37</v>
      </c>
      <c r="O6" s="18">
        <v>45</v>
      </c>
      <c r="P6" s="49">
        <f t="shared" si="0"/>
        <v>39.218888888888891</v>
      </c>
      <c r="Q6" s="50">
        <f t="shared" si="1"/>
        <v>-77.629166666666663</v>
      </c>
      <c r="R6" s="19"/>
    </row>
    <row r="7" spans="1:20" s="20" customFormat="1" x14ac:dyDescent="0.2">
      <c r="A7" s="20">
        <v>6</v>
      </c>
      <c r="B7" s="12" t="s">
        <v>53</v>
      </c>
      <c r="C7" s="21" t="s">
        <v>61</v>
      </c>
      <c r="D7" s="22" t="s">
        <v>165</v>
      </c>
      <c r="E7" s="13" t="s">
        <v>20</v>
      </c>
      <c r="F7" s="171" t="s">
        <v>179</v>
      </c>
      <c r="G7" s="15" t="s">
        <v>171</v>
      </c>
      <c r="H7" s="13"/>
      <c r="I7" s="19" t="s">
        <v>180</v>
      </c>
      <c r="J7" s="13">
        <v>39</v>
      </c>
      <c r="K7" s="13">
        <v>12</v>
      </c>
      <c r="L7" s="18">
        <v>8</v>
      </c>
      <c r="M7" s="13">
        <v>77</v>
      </c>
      <c r="N7" s="13">
        <v>37</v>
      </c>
      <c r="O7" s="18">
        <v>3</v>
      </c>
      <c r="P7" s="49">
        <f t="shared" si="0"/>
        <v>39.202222222222225</v>
      </c>
      <c r="Q7" s="50">
        <f t="shared" si="1"/>
        <v>-77.617499999999993</v>
      </c>
      <c r="R7" s="26"/>
      <c r="S7" s="27" t="s">
        <v>181</v>
      </c>
    </row>
    <row r="8" spans="1:20" s="20" customFormat="1" x14ac:dyDescent="0.2">
      <c r="A8" s="20">
        <v>7</v>
      </c>
      <c r="B8" s="12" t="s">
        <v>53</v>
      </c>
      <c r="C8" s="21" t="s">
        <v>61</v>
      </c>
      <c r="D8" s="22" t="s">
        <v>165</v>
      </c>
      <c r="E8" s="13" t="s">
        <v>182</v>
      </c>
      <c r="F8" s="171" t="s">
        <v>183</v>
      </c>
      <c r="G8" s="15"/>
      <c r="H8" s="13"/>
      <c r="I8" s="19" t="s">
        <v>184</v>
      </c>
      <c r="J8" s="13">
        <v>39</v>
      </c>
      <c r="K8" s="13">
        <v>10</v>
      </c>
      <c r="L8" s="18">
        <v>46</v>
      </c>
      <c r="M8" s="13">
        <v>77</v>
      </c>
      <c r="N8" s="13">
        <v>46</v>
      </c>
      <c r="O8" s="18">
        <v>58</v>
      </c>
      <c r="P8" s="49">
        <f t="shared" si="0"/>
        <v>39.179444444444442</v>
      </c>
      <c r="Q8" s="50">
        <f t="shared" si="1"/>
        <v>-77.782777777777781</v>
      </c>
      <c r="R8" s="19"/>
    </row>
    <row r="9" spans="1:20" s="20" customFormat="1" x14ac:dyDescent="0.2">
      <c r="A9" s="20">
        <v>8</v>
      </c>
      <c r="B9" s="12" t="s">
        <v>53</v>
      </c>
      <c r="C9" s="12" t="s">
        <v>61</v>
      </c>
      <c r="D9" s="13">
        <v>4</v>
      </c>
      <c r="E9" s="14" t="s">
        <v>185</v>
      </c>
      <c r="F9" s="171" t="s">
        <v>186</v>
      </c>
      <c r="G9" s="15"/>
      <c r="H9" s="14"/>
      <c r="I9" s="25" t="s">
        <v>62</v>
      </c>
      <c r="J9" s="14">
        <v>39</v>
      </c>
      <c r="K9" s="13">
        <v>8</v>
      </c>
      <c r="L9" s="17">
        <v>30</v>
      </c>
      <c r="M9" s="13">
        <v>77</v>
      </c>
      <c r="N9" s="13">
        <v>42</v>
      </c>
      <c r="O9" s="18">
        <v>58</v>
      </c>
      <c r="P9" s="49">
        <f t="shared" si="0"/>
        <v>39.141666666666666</v>
      </c>
      <c r="Q9" s="50">
        <f t="shared" si="1"/>
        <v>-77.716111111111118</v>
      </c>
      <c r="R9" s="19"/>
    </row>
    <row r="10" spans="1:20" s="20" customFormat="1" x14ac:dyDescent="0.2">
      <c r="A10" s="20">
        <v>9</v>
      </c>
      <c r="B10" s="12" t="s">
        <v>53</v>
      </c>
      <c r="C10" s="21" t="s">
        <v>61</v>
      </c>
      <c r="D10" s="22" t="s">
        <v>165</v>
      </c>
      <c r="E10" s="13" t="s">
        <v>22</v>
      </c>
      <c r="F10" s="171" t="s">
        <v>187</v>
      </c>
      <c r="G10" s="15"/>
      <c r="H10" s="13"/>
      <c r="I10" s="28" t="s">
        <v>188</v>
      </c>
      <c r="J10" s="13">
        <v>39</v>
      </c>
      <c r="K10" s="13">
        <v>10</v>
      </c>
      <c r="L10" s="18">
        <v>16</v>
      </c>
      <c r="M10" s="13">
        <v>77</v>
      </c>
      <c r="N10" s="13">
        <v>46</v>
      </c>
      <c r="O10" s="18">
        <v>9</v>
      </c>
      <c r="P10" s="49">
        <f>(J10)+(K10/60)+(L10/3600)</f>
        <v>39.171111111111109</v>
      </c>
      <c r="Q10" s="50">
        <f>((M10)+(N10/60)+(O10/3600))*-1</f>
        <v>-77.769166666666663</v>
      </c>
      <c r="R10" s="19"/>
    </row>
    <row r="11" spans="1:20" s="20" customFormat="1" ht="33.75" x14ac:dyDescent="0.2">
      <c r="A11" s="20">
        <v>10</v>
      </c>
      <c r="B11" s="12" t="s">
        <v>53</v>
      </c>
      <c r="C11" s="21" t="s">
        <v>61</v>
      </c>
      <c r="D11" s="22">
        <v>17</v>
      </c>
      <c r="E11" s="24" t="s">
        <v>189</v>
      </c>
      <c r="F11" s="171" t="s">
        <v>190</v>
      </c>
      <c r="G11" s="13" t="s">
        <v>191</v>
      </c>
      <c r="H11" s="13"/>
      <c r="I11" s="28" t="s">
        <v>192</v>
      </c>
      <c r="J11" s="13">
        <v>39</v>
      </c>
      <c r="K11" s="13">
        <v>11</v>
      </c>
      <c r="L11" s="18">
        <v>24.84</v>
      </c>
      <c r="M11" s="13">
        <v>77</v>
      </c>
      <c r="N11" s="13">
        <v>36</v>
      </c>
      <c r="O11" s="18">
        <v>53.58</v>
      </c>
      <c r="P11" s="49">
        <v>39.190233333333332</v>
      </c>
      <c r="Q11" s="50">
        <v>-77.614883333333324</v>
      </c>
      <c r="R11" s="19" t="s">
        <v>193</v>
      </c>
      <c r="S11" s="23" t="s">
        <v>194</v>
      </c>
    </row>
    <row r="12" spans="1:20" s="20" customFormat="1" x14ac:dyDescent="0.2">
      <c r="A12" s="20">
        <v>11</v>
      </c>
      <c r="B12" s="12" t="s">
        <v>195</v>
      </c>
      <c r="C12" s="12" t="s">
        <v>72</v>
      </c>
      <c r="D12" s="13">
        <v>10</v>
      </c>
      <c r="E12" s="13" t="s">
        <v>196</v>
      </c>
      <c r="F12" s="171" t="s">
        <v>197</v>
      </c>
      <c r="G12" s="13"/>
      <c r="H12" s="14"/>
      <c r="I12" s="28" t="s">
        <v>198</v>
      </c>
      <c r="J12" s="14">
        <v>39</v>
      </c>
      <c r="K12" s="29">
        <v>5</v>
      </c>
      <c r="L12" s="30">
        <v>5.45</v>
      </c>
      <c r="M12" s="13">
        <v>77</v>
      </c>
      <c r="N12" s="13">
        <v>48</v>
      </c>
      <c r="O12" s="31">
        <v>22.46</v>
      </c>
      <c r="P12" s="49">
        <f t="shared" si="0"/>
        <v>39.084847222222223</v>
      </c>
      <c r="Q12" s="50">
        <f t="shared" si="1"/>
        <v>-77.806238888888885</v>
      </c>
      <c r="R12" s="19"/>
    </row>
    <row r="13" spans="1:20" s="20" customFormat="1" x14ac:dyDescent="0.2">
      <c r="A13" s="20">
        <v>12</v>
      </c>
      <c r="B13" s="12" t="s">
        <v>195</v>
      </c>
      <c r="C13" s="12" t="s">
        <v>121</v>
      </c>
      <c r="D13" s="13">
        <v>9</v>
      </c>
      <c r="E13" s="13" t="s">
        <v>199</v>
      </c>
      <c r="F13" s="171" t="s">
        <v>200</v>
      </c>
      <c r="G13" s="15"/>
      <c r="H13" s="14"/>
      <c r="I13" s="28" t="s">
        <v>201</v>
      </c>
      <c r="J13" s="13">
        <v>39</v>
      </c>
      <c r="K13" s="13">
        <v>3</v>
      </c>
      <c r="L13" s="30">
        <v>14</v>
      </c>
      <c r="M13" s="13">
        <v>77</v>
      </c>
      <c r="N13" s="13">
        <v>45</v>
      </c>
      <c r="O13" s="31">
        <v>7</v>
      </c>
      <c r="P13" s="49">
        <f t="shared" si="0"/>
        <v>39.053888888888885</v>
      </c>
      <c r="Q13" s="50">
        <f t="shared" si="1"/>
        <v>-77.751944444444447</v>
      </c>
      <c r="R13" s="19"/>
    </row>
    <row r="14" spans="1:20" s="20" customFormat="1" x14ac:dyDescent="0.2">
      <c r="A14" s="20">
        <v>13</v>
      </c>
      <c r="B14" s="12" t="s">
        <v>202</v>
      </c>
      <c r="C14" s="12" t="s">
        <v>57</v>
      </c>
      <c r="D14" s="13">
        <v>2</v>
      </c>
      <c r="E14" s="13" t="s">
        <v>203</v>
      </c>
      <c r="F14" s="171" t="s">
        <v>204</v>
      </c>
      <c r="G14" s="13" t="s">
        <v>205</v>
      </c>
      <c r="H14" s="14"/>
      <c r="I14" s="25" t="s">
        <v>58</v>
      </c>
      <c r="J14" s="14">
        <v>39</v>
      </c>
      <c r="K14" s="13">
        <v>6</v>
      </c>
      <c r="L14" s="17">
        <v>18</v>
      </c>
      <c r="M14" s="13">
        <v>77</v>
      </c>
      <c r="N14" s="13">
        <v>33</v>
      </c>
      <c r="O14" s="18">
        <v>39</v>
      </c>
      <c r="P14" s="49">
        <f t="shared" si="0"/>
        <v>39.105000000000004</v>
      </c>
      <c r="Q14" s="50">
        <f t="shared" si="1"/>
        <v>-77.560833333333335</v>
      </c>
      <c r="R14" s="19"/>
      <c r="S14" s="23" t="s">
        <v>206</v>
      </c>
    </row>
    <row r="15" spans="1:20" s="20" customFormat="1" x14ac:dyDescent="0.2">
      <c r="A15" s="20">
        <v>14</v>
      </c>
      <c r="B15" s="12" t="s">
        <v>202</v>
      </c>
      <c r="C15" s="12" t="s">
        <v>207</v>
      </c>
      <c r="D15" s="13">
        <v>18</v>
      </c>
      <c r="E15" s="13" t="s">
        <v>208</v>
      </c>
      <c r="F15" s="171" t="s">
        <v>209</v>
      </c>
      <c r="G15" s="13" t="s">
        <v>210</v>
      </c>
      <c r="H15" s="14" t="s">
        <v>211</v>
      </c>
      <c r="I15" s="25" t="s">
        <v>212</v>
      </c>
      <c r="J15" s="13">
        <v>39</v>
      </c>
      <c r="K15" s="13">
        <v>3</v>
      </c>
      <c r="L15" s="17">
        <v>41</v>
      </c>
      <c r="M15" s="13">
        <v>77</v>
      </c>
      <c r="N15" s="13">
        <v>32</v>
      </c>
      <c r="O15" s="18">
        <v>27</v>
      </c>
      <c r="P15" s="49">
        <f>(J15)+(K15/60)+(L15/3600)</f>
        <v>39.061388888888885</v>
      </c>
      <c r="Q15" s="50">
        <f>((M15)+(N15/60)+(O15/3600))*-1</f>
        <v>-77.540833333333325</v>
      </c>
      <c r="R15" s="19"/>
      <c r="S15" s="32" t="s">
        <v>213</v>
      </c>
      <c r="T15" s="33"/>
    </row>
    <row r="16" spans="1:20" s="20" customFormat="1" ht="30" x14ac:dyDescent="0.25">
      <c r="A16" s="20">
        <v>15</v>
      </c>
      <c r="B16" s="12" t="s">
        <v>202</v>
      </c>
      <c r="C16" s="12" t="s">
        <v>207</v>
      </c>
      <c r="D16" s="34"/>
      <c r="E16" s="13"/>
      <c r="F16" s="171" t="s">
        <v>214</v>
      </c>
      <c r="G16" s="13" t="s">
        <v>210</v>
      </c>
      <c r="H16" s="14"/>
      <c r="I16" s="25" t="s">
        <v>215</v>
      </c>
      <c r="J16" s="35">
        <f>TRUNC(P16)</f>
        <v>38</v>
      </c>
      <c r="K16" s="13">
        <f>TRUNC((P16-J16)*60)</f>
        <v>57</v>
      </c>
      <c r="L16" s="17">
        <f>(((P16-J16)*60) - TRUNC((P16-J16)*60))*60</f>
        <v>35.74799999999982</v>
      </c>
      <c r="M16" s="35">
        <f>-TRUNC(Q16)</f>
        <v>77</v>
      </c>
      <c r="N16" s="13">
        <f>-TRUNC((Q16+M16)*60)</f>
        <v>32</v>
      </c>
      <c r="O16" s="18">
        <f>-ROUND(((((Q16-M16)*60) - TRUNC((Q16-M16)*60))*60),0)</f>
        <v>41</v>
      </c>
      <c r="P16" s="49">
        <v>38.95993</v>
      </c>
      <c r="Q16" s="50">
        <v>-77.544690000000003</v>
      </c>
      <c r="R16" s="36" t="s">
        <v>216</v>
      </c>
      <c r="S16" s="32" t="s">
        <v>217</v>
      </c>
      <c r="T16" s="33"/>
    </row>
    <row r="17" spans="1:19" s="20" customFormat="1" x14ac:dyDescent="0.2">
      <c r="A17" s="20">
        <v>16</v>
      </c>
      <c r="B17" s="12" t="s">
        <v>218</v>
      </c>
      <c r="C17" s="12" t="s">
        <v>77</v>
      </c>
      <c r="D17" s="13">
        <v>12</v>
      </c>
      <c r="E17" s="13" t="s">
        <v>219</v>
      </c>
      <c r="F17" s="171" t="s">
        <v>220</v>
      </c>
      <c r="G17" s="13"/>
      <c r="H17" s="14"/>
      <c r="I17" s="16" t="s">
        <v>78</v>
      </c>
      <c r="J17" s="14">
        <v>38</v>
      </c>
      <c r="K17" s="13">
        <v>59</v>
      </c>
      <c r="L17" s="17">
        <v>53</v>
      </c>
      <c r="M17" s="13">
        <v>77</v>
      </c>
      <c r="N17" s="13">
        <v>50</v>
      </c>
      <c r="O17" s="18">
        <v>29</v>
      </c>
      <c r="P17" s="49">
        <f t="shared" si="0"/>
        <v>38.99805555555556</v>
      </c>
      <c r="Q17" s="50">
        <f t="shared" si="1"/>
        <v>-77.841388888888886</v>
      </c>
      <c r="R17" s="19"/>
    </row>
    <row r="18" spans="1:19" s="20" customFormat="1" x14ac:dyDescent="0.2">
      <c r="A18" s="20">
        <v>17</v>
      </c>
      <c r="B18" s="12" t="s">
        <v>221</v>
      </c>
      <c r="C18" s="12" t="s">
        <v>67</v>
      </c>
      <c r="D18" s="13">
        <v>6</v>
      </c>
      <c r="E18" s="13" t="s">
        <v>222</v>
      </c>
      <c r="F18" s="171" t="s">
        <v>223</v>
      </c>
      <c r="G18" s="15" t="s">
        <v>224</v>
      </c>
      <c r="H18" s="14"/>
      <c r="I18" s="16" t="s">
        <v>68</v>
      </c>
      <c r="J18" s="14">
        <v>39</v>
      </c>
      <c r="K18" s="13">
        <v>5</v>
      </c>
      <c r="L18" s="17">
        <v>27</v>
      </c>
      <c r="M18" s="13">
        <v>77</v>
      </c>
      <c r="N18" s="13">
        <v>41</v>
      </c>
      <c r="O18" s="18">
        <v>9</v>
      </c>
      <c r="P18" s="49">
        <f t="shared" si="0"/>
        <v>39.090833333333336</v>
      </c>
      <c r="Q18" s="50">
        <f t="shared" si="1"/>
        <v>-77.685833333333335</v>
      </c>
      <c r="R18" s="19"/>
      <c r="S18" s="23" t="s">
        <v>225</v>
      </c>
    </row>
    <row r="19" spans="1:19" s="20" customFormat="1" x14ac:dyDescent="0.2">
      <c r="A19" s="20">
        <v>18</v>
      </c>
      <c r="B19" s="12" t="s">
        <v>221</v>
      </c>
      <c r="C19" s="12" t="s">
        <v>67</v>
      </c>
      <c r="D19" s="22" t="s">
        <v>226</v>
      </c>
      <c r="E19" s="22"/>
      <c r="F19" s="171"/>
      <c r="G19" s="15"/>
      <c r="H19" s="14"/>
      <c r="I19" s="16" t="s">
        <v>227</v>
      </c>
      <c r="J19" s="13">
        <v>39</v>
      </c>
      <c r="K19" s="13">
        <v>5</v>
      </c>
      <c r="L19" s="18">
        <v>29</v>
      </c>
      <c r="M19" s="13">
        <v>77</v>
      </c>
      <c r="N19" s="13">
        <v>40</v>
      </c>
      <c r="O19" s="18">
        <v>58</v>
      </c>
      <c r="P19" s="49">
        <f t="shared" si="0"/>
        <v>39.091388888888893</v>
      </c>
      <c r="Q19" s="50">
        <f t="shared" si="1"/>
        <v>-77.682777777777787</v>
      </c>
      <c r="R19" s="19"/>
    </row>
    <row r="20" spans="1:19" s="20" customFormat="1" x14ac:dyDescent="0.2">
      <c r="A20" s="20">
        <v>19</v>
      </c>
      <c r="B20" s="12" t="s">
        <v>221</v>
      </c>
      <c r="C20" s="12" t="s">
        <v>228</v>
      </c>
      <c r="D20" s="22" t="s">
        <v>229</v>
      </c>
      <c r="E20" s="13" t="s">
        <v>13</v>
      </c>
      <c r="F20" s="171" t="s">
        <v>230</v>
      </c>
      <c r="G20" s="15"/>
      <c r="H20" s="14"/>
      <c r="I20" s="16" t="s">
        <v>231</v>
      </c>
      <c r="J20" s="13">
        <v>39</v>
      </c>
      <c r="K20" s="13">
        <v>7</v>
      </c>
      <c r="L20" s="18">
        <v>11</v>
      </c>
      <c r="M20" s="13">
        <v>77</v>
      </c>
      <c r="N20" s="13">
        <v>43</v>
      </c>
      <c r="O20" s="18">
        <v>42</v>
      </c>
      <c r="P20" s="49">
        <f t="shared" si="0"/>
        <v>39.119722222222222</v>
      </c>
      <c r="Q20" s="50">
        <f t="shared" si="1"/>
        <v>-77.728333333333339</v>
      </c>
      <c r="R20" s="19"/>
    </row>
    <row r="21" spans="1:19" s="20" customFormat="1" x14ac:dyDescent="0.2">
      <c r="A21" s="20">
        <v>20</v>
      </c>
      <c r="B21" s="12" t="s">
        <v>221</v>
      </c>
      <c r="C21" s="12" t="s">
        <v>69</v>
      </c>
      <c r="D21" s="22" t="s">
        <v>232</v>
      </c>
      <c r="E21" s="22"/>
      <c r="F21" s="171"/>
      <c r="G21" s="15"/>
      <c r="H21" s="14"/>
      <c r="I21" s="16" t="s">
        <v>233</v>
      </c>
      <c r="J21" s="13">
        <v>39</v>
      </c>
      <c r="K21" s="13">
        <v>7</v>
      </c>
      <c r="L21" s="18">
        <v>0</v>
      </c>
      <c r="M21" s="13">
        <v>77</v>
      </c>
      <c r="N21" s="13">
        <v>45</v>
      </c>
      <c r="O21" s="18">
        <v>1</v>
      </c>
      <c r="P21" s="49">
        <f t="shared" si="0"/>
        <v>39.116666666666667</v>
      </c>
      <c r="Q21" s="50">
        <f t="shared" si="1"/>
        <v>-77.750277777777782</v>
      </c>
      <c r="R21" s="19"/>
    </row>
    <row r="22" spans="1:19" s="20" customFormat="1" x14ac:dyDescent="0.2">
      <c r="A22" s="20">
        <v>21</v>
      </c>
      <c r="B22" s="12" t="s">
        <v>221</v>
      </c>
      <c r="C22" s="12" t="s">
        <v>69</v>
      </c>
      <c r="D22" s="22" t="s">
        <v>234</v>
      </c>
      <c r="E22" s="22" t="s">
        <v>17</v>
      </c>
      <c r="F22" s="171" t="s">
        <v>235</v>
      </c>
      <c r="G22" s="15"/>
      <c r="H22" s="14" t="s">
        <v>236</v>
      </c>
      <c r="I22" s="16" t="s">
        <v>237</v>
      </c>
      <c r="J22" s="13">
        <v>39</v>
      </c>
      <c r="K22" s="13">
        <v>4</v>
      </c>
      <c r="L22" s="18">
        <v>39</v>
      </c>
      <c r="M22" s="13">
        <v>77</v>
      </c>
      <c r="N22" s="13">
        <v>41</v>
      </c>
      <c r="O22" s="18">
        <v>56</v>
      </c>
      <c r="P22" s="49">
        <f t="shared" si="0"/>
        <v>39.077500000000001</v>
      </c>
      <c r="Q22" s="50">
        <f t="shared" si="1"/>
        <v>-77.698888888888888</v>
      </c>
      <c r="R22" s="19"/>
    </row>
    <row r="23" spans="1:19" s="20" customFormat="1" x14ac:dyDescent="0.2">
      <c r="A23" s="20">
        <v>22</v>
      </c>
      <c r="B23" s="12" t="s">
        <v>221</v>
      </c>
      <c r="C23" s="12" t="s">
        <v>69</v>
      </c>
      <c r="D23" s="22" t="s">
        <v>238</v>
      </c>
      <c r="E23" s="22"/>
      <c r="F23" s="171"/>
      <c r="G23" s="15"/>
      <c r="H23" s="14"/>
      <c r="I23" s="16" t="s">
        <v>239</v>
      </c>
      <c r="J23" s="13">
        <v>39</v>
      </c>
      <c r="K23" s="13">
        <v>4</v>
      </c>
      <c r="L23" s="18">
        <v>17</v>
      </c>
      <c r="M23" s="13">
        <v>77</v>
      </c>
      <c r="N23" s="13">
        <v>41</v>
      </c>
      <c r="O23" s="18">
        <v>1</v>
      </c>
      <c r="P23" s="49">
        <f t="shared" si="0"/>
        <v>39.07138888888889</v>
      </c>
      <c r="Q23" s="50">
        <f t="shared" si="1"/>
        <v>-77.683611111111119</v>
      </c>
      <c r="R23" s="19"/>
    </row>
    <row r="24" spans="1:19" s="20" customFormat="1" x14ac:dyDescent="0.2">
      <c r="A24" s="20">
        <v>23</v>
      </c>
      <c r="B24" s="12" t="s">
        <v>221</v>
      </c>
      <c r="C24" s="12" t="s">
        <v>69</v>
      </c>
      <c r="D24" s="22" t="s">
        <v>240</v>
      </c>
      <c r="E24" s="22"/>
      <c r="F24" s="171"/>
      <c r="G24" s="15"/>
      <c r="H24" s="14"/>
      <c r="I24" s="16" t="s">
        <v>241</v>
      </c>
      <c r="J24" s="13">
        <v>39</v>
      </c>
      <c r="K24" s="13">
        <v>8</v>
      </c>
      <c r="L24" s="18">
        <v>12</v>
      </c>
      <c r="M24" s="13">
        <v>77</v>
      </c>
      <c r="N24" s="13">
        <v>45</v>
      </c>
      <c r="O24" s="18">
        <v>55</v>
      </c>
      <c r="P24" s="49">
        <f t="shared" si="0"/>
        <v>39.136666666666663</v>
      </c>
      <c r="Q24" s="50">
        <f t="shared" si="1"/>
        <v>-77.765277777777783</v>
      </c>
      <c r="R24" s="19"/>
    </row>
    <row r="25" spans="1:19" s="20" customFormat="1" x14ac:dyDescent="0.2">
      <c r="A25" s="20">
        <v>24</v>
      </c>
      <c r="B25" s="12" t="s">
        <v>221</v>
      </c>
      <c r="C25" s="12" t="s">
        <v>69</v>
      </c>
      <c r="D25" s="13">
        <v>7</v>
      </c>
      <c r="E25" s="13" t="s">
        <v>242</v>
      </c>
      <c r="F25" s="171" t="s">
        <v>243</v>
      </c>
      <c r="G25" s="15"/>
      <c r="H25" s="14"/>
      <c r="I25" s="16" t="s">
        <v>70</v>
      </c>
      <c r="J25" s="14">
        <v>39</v>
      </c>
      <c r="K25" s="13">
        <v>7</v>
      </c>
      <c r="L25" s="17">
        <v>8</v>
      </c>
      <c r="M25" s="13">
        <v>77</v>
      </c>
      <c r="N25" s="13">
        <v>45</v>
      </c>
      <c r="O25" s="18">
        <v>9</v>
      </c>
      <c r="P25" s="49">
        <f t="shared" si="0"/>
        <v>39.11888888888889</v>
      </c>
      <c r="Q25" s="50">
        <f t="shared" si="1"/>
        <v>-77.752499999999998</v>
      </c>
      <c r="R25" s="19"/>
    </row>
    <row r="26" spans="1:19" s="20" customFormat="1" x14ac:dyDescent="0.2">
      <c r="A26" s="20">
        <v>25</v>
      </c>
      <c r="B26" s="12" t="s">
        <v>221</v>
      </c>
      <c r="C26" s="12" t="s">
        <v>244</v>
      </c>
      <c r="D26" s="22" t="s">
        <v>245</v>
      </c>
      <c r="E26" s="22" t="s">
        <v>24</v>
      </c>
      <c r="F26" s="171" t="s">
        <v>246</v>
      </c>
      <c r="G26" s="24"/>
      <c r="H26" s="14"/>
      <c r="I26" s="16" t="s">
        <v>247</v>
      </c>
      <c r="J26" s="13">
        <v>39</v>
      </c>
      <c r="K26" s="13">
        <v>7</v>
      </c>
      <c r="L26" s="18">
        <v>45</v>
      </c>
      <c r="M26" s="13">
        <v>77</v>
      </c>
      <c r="N26" s="13">
        <v>46</v>
      </c>
      <c r="O26" s="18">
        <v>9</v>
      </c>
      <c r="P26" s="49">
        <f t="shared" si="0"/>
        <v>39.12916666666667</v>
      </c>
      <c r="Q26" s="50">
        <f t="shared" si="1"/>
        <v>-77.769166666666663</v>
      </c>
      <c r="R26" s="19"/>
    </row>
    <row r="27" spans="1:19" s="20" customFormat="1" ht="15" x14ac:dyDescent="0.25">
      <c r="A27" s="20">
        <v>26</v>
      </c>
      <c r="B27" s="12" t="s">
        <v>63</v>
      </c>
      <c r="C27" s="12" t="s">
        <v>248</v>
      </c>
      <c r="D27" s="22"/>
      <c r="E27" s="22" t="s">
        <v>249</v>
      </c>
      <c r="F27" s="171" t="s">
        <v>250</v>
      </c>
      <c r="G27" s="22"/>
      <c r="H27" s="14"/>
      <c r="I27" s="16" t="s">
        <v>251</v>
      </c>
      <c r="J27" s="13">
        <v>39</v>
      </c>
      <c r="K27" s="13">
        <v>8</v>
      </c>
      <c r="L27" s="18">
        <v>39</v>
      </c>
      <c r="M27" s="13">
        <v>77</v>
      </c>
      <c r="N27" s="13">
        <v>32</v>
      </c>
      <c r="O27" s="18">
        <v>11</v>
      </c>
      <c r="P27" s="49">
        <f t="shared" si="0"/>
        <v>39.144166666666663</v>
      </c>
      <c r="Q27" s="50">
        <f t="shared" si="1"/>
        <v>-77.536388888888894</v>
      </c>
      <c r="R27" s="36" t="s">
        <v>252</v>
      </c>
      <c r="S27" s="23" t="s">
        <v>253</v>
      </c>
    </row>
    <row r="28" spans="1:19" s="20" customFormat="1" x14ac:dyDescent="0.2">
      <c r="A28" s="20">
        <v>27</v>
      </c>
      <c r="B28" s="12" t="s">
        <v>254</v>
      </c>
      <c r="C28" s="12" t="s">
        <v>80</v>
      </c>
      <c r="D28" s="22">
        <v>13</v>
      </c>
      <c r="E28" s="22" t="s">
        <v>255</v>
      </c>
      <c r="F28" s="171" t="s">
        <v>256</v>
      </c>
      <c r="G28" s="22" t="s">
        <v>257</v>
      </c>
      <c r="H28" s="14"/>
      <c r="I28" s="16" t="s">
        <v>258</v>
      </c>
      <c r="J28" s="14">
        <v>39</v>
      </c>
      <c r="K28" s="13">
        <v>2</v>
      </c>
      <c r="L28" s="17">
        <v>8</v>
      </c>
      <c r="M28" s="13">
        <v>77</v>
      </c>
      <c r="N28" s="13">
        <v>29</v>
      </c>
      <c r="O28" s="18">
        <v>18</v>
      </c>
      <c r="P28" s="49">
        <f t="shared" si="0"/>
        <v>39.035555555555554</v>
      </c>
      <c r="Q28" s="50">
        <f t="shared" si="1"/>
        <v>-77.48833333333333</v>
      </c>
      <c r="R28" s="19"/>
      <c r="S28" s="23" t="s">
        <v>259</v>
      </c>
    </row>
    <row r="29" spans="1:19" s="20" customFormat="1" x14ac:dyDescent="0.2">
      <c r="A29" s="20">
        <v>28</v>
      </c>
      <c r="B29" s="12" t="s">
        <v>254</v>
      </c>
      <c r="C29" s="21" t="s">
        <v>80</v>
      </c>
      <c r="D29" s="13" t="s">
        <v>83</v>
      </c>
      <c r="E29" s="13" t="s">
        <v>260</v>
      </c>
      <c r="F29" s="171" t="s">
        <v>261</v>
      </c>
      <c r="G29" s="15"/>
      <c r="H29" s="14"/>
      <c r="I29" s="28" t="s">
        <v>84</v>
      </c>
      <c r="J29" s="14">
        <v>39</v>
      </c>
      <c r="K29" s="13">
        <v>1</v>
      </c>
      <c r="L29" s="17">
        <v>54</v>
      </c>
      <c r="M29" s="13">
        <v>77</v>
      </c>
      <c r="N29" s="13">
        <v>27</v>
      </c>
      <c r="O29" s="18">
        <v>36</v>
      </c>
      <c r="P29" s="49">
        <f t="shared" si="0"/>
        <v>39.031666666666666</v>
      </c>
      <c r="Q29" s="50">
        <f t="shared" si="1"/>
        <v>-77.460000000000008</v>
      </c>
      <c r="R29" s="19"/>
    </row>
    <row r="30" spans="1:19" s="20" customFormat="1" x14ac:dyDescent="0.2">
      <c r="A30" s="20">
        <v>29</v>
      </c>
      <c r="B30" s="12" t="s">
        <v>254</v>
      </c>
      <c r="C30" s="12" t="s">
        <v>93</v>
      </c>
      <c r="D30" s="13"/>
      <c r="E30" s="22" t="s">
        <v>6</v>
      </c>
      <c r="F30" s="171" t="s">
        <v>262</v>
      </c>
      <c r="G30" s="15" t="s">
        <v>563</v>
      </c>
      <c r="H30" s="14" t="s">
        <v>94</v>
      </c>
      <c r="I30" s="16" t="s">
        <v>95</v>
      </c>
      <c r="J30" s="13">
        <v>39</v>
      </c>
      <c r="K30" s="13">
        <v>2</v>
      </c>
      <c r="L30" s="18">
        <v>56</v>
      </c>
      <c r="M30" s="13">
        <v>77</v>
      </c>
      <c r="N30" s="13">
        <v>25</v>
      </c>
      <c r="O30" s="18">
        <v>54</v>
      </c>
      <c r="P30" s="49">
        <f t="shared" si="0"/>
        <v>39.048888888888889</v>
      </c>
      <c r="Q30" s="50">
        <f t="shared" si="1"/>
        <v>-77.431666666666672</v>
      </c>
      <c r="R30" s="19"/>
    </row>
    <row r="31" spans="1:19" s="20" customFormat="1" x14ac:dyDescent="0.2">
      <c r="A31" s="20">
        <v>30</v>
      </c>
      <c r="B31" s="21" t="s">
        <v>263</v>
      </c>
      <c r="C31" s="21" t="s">
        <v>264</v>
      </c>
      <c r="D31" s="13"/>
      <c r="E31" s="13" t="s">
        <v>11</v>
      </c>
      <c r="F31" s="171" t="s">
        <v>265</v>
      </c>
      <c r="G31" s="15"/>
      <c r="H31" s="13"/>
      <c r="I31" s="19" t="s">
        <v>266</v>
      </c>
      <c r="J31" s="13">
        <v>39</v>
      </c>
      <c r="K31" s="13">
        <v>18</v>
      </c>
      <c r="L31" s="18">
        <v>24</v>
      </c>
      <c r="M31" s="13">
        <v>77</v>
      </c>
      <c r="N31" s="13">
        <v>39</v>
      </c>
      <c r="O31" s="18">
        <v>5</v>
      </c>
      <c r="P31" s="49">
        <f t="shared" si="0"/>
        <v>39.306666666666665</v>
      </c>
      <c r="Q31" s="50">
        <f t="shared" si="1"/>
        <v>-77.651388888888889</v>
      </c>
      <c r="R31" s="19"/>
    </row>
    <row r="32" spans="1:19" s="20" customFormat="1" x14ac:dyDescent="0.2">
      <c r="A32" s="20">
        <v>31</v>
      </c>
      <c r="B32" s="21" t="s">
        <v>263</v>
      </c>
      <c r="C32" s="21" t="s">
        <v>264</v>
      </c>
      <c r="D32" s="13"/>
      <c r="E32" s="13" t="s">
        <v>12</v>
      </c>
      <c r="F32" s="171" t="s">
        <v>267</v>
      </c>
      <c r="G32" s="15"/>
      <c r="H32" s="13"/>
      <c r="I32" s="19" t="s">
        <v>268</v>
      </c>
      <c r="J32" s="13">
        <v>39</v>
      </c>
      <c r="K32" s="13">
        <v>17</v>
      </c>
      <c r="L32" s="18">
        <v>12</v>
      </c>
      <c r="M32" s="13">
        <v>77</v>
      </c>
      <c r="N32" s="13">
        <v>39</v>
      </c>
      <c r="O32" s="18">
        <v>39</v>
      </c>
      <c r="P32" s="49">
        <f t="shared" si="0"/>
        <v>39.286666666666662</v>
      </c>
      <c r="Q32" s="50">
        <f t="shared" si="1"/>
        <v>-77.660833333333343</v>
      </c>
      <c r="R32" s="19"/>
    </row>
    <row r="33" spans="1:20" s="20" customFormat="1" ht="22.5" x14ac:dyDescent="0.2">
      <c r="A33" s="20">
        <v>32</v>
      </c>
      <c r="B33" s="12" t="s">
        <v>63</v>
      </c>
      <c r="C33" s="21" t="s">
        <v>269</v>
      </c>
      <c r="D33" s="22">
        <v>16</v>
      </c>
      <c r="E33" s="22" t="s">
        <v>270</v>
      </c>
      <c r="F33" s="171" t="s">
        <v>271</v>
      </c>
      <c r="G33" s="15"/>
      <c r="H33" s="13"/>
      <c r="I33" s="19" t="s">
        <v>272</v>
      </c>
      <c r="J33" s="37">
        <v>39</v>
      </c>
      <c r="K33" s="37">
        <v>8</v>
      </c>
      <c r="L33" s="38">
        <v>45.29</v>
      </c>
      <c r="M33" s="37">
        <v>77</v>
      </c>
      <c r="N33" s="37">
        <v>33</v>
      </c>
      <c r="O33" s="38">
        <v>18.54</v>
      </c>
      <c r="P33" s="49">
        <f t="shared" si="0"/>
        <v>39.145913888888892</v>
      </c>
      <c r="Q33" s="50">
        <f t="shared" si="1"/>
        <v>-77.555149999999998</v>
      </c>
      <c r="R33" s="19" t="s">
        <v>273</v>
      </c>
    </row>
    <row r="34" spans="1:20" s="20" customFormat="1" x14ac:dyDescent="0.2">
      <c r="A34" s="20">
        <v>33</v>
      </c>
      <c r="B34" s="12" t="s">
        <v>63</v>
      </c>
      <c r="C34" s="12" t="s">
        <v>269</v>
      </c>
      <c r="D34" s="13">
        <v>5</v>
      </c>
      <c r="E34" s="13" t="s">
        <v>274</v>
      </c>
      <c r="F34" s="171" t="s">
        <v>275</v>
      </c>
      <c r="G34" s="15" t="s">
        <v>205</v>
      </c>
      <c r="H34" s="14" t="s">
        <v>276</v>
      </c>
      <c r="I34" s="16" t="s">
        <v>277</v>
      </c>
      <c r="J34" s="14">
        <v>39</v>
      </c>
      <c r="K34" s="13">
        <v>10</v>
      </c>
      <c r="L34" s="30">
        <v>29.36</v>
      </c>
      <c r="M34" s="13">
        <v>77</v>
      </c>
      <c r="N34" s="39">
        <v>31</v>
      </c>
      <c r="O34" s="31">
        <v>47.62</v>
      </c>
      <c r="P34" s="49">
        <f t="shared" si="0"/>
        <v>39.174822222222218</v>
      </c>
      <c r="Q34" s="50">
        <f t="shared" si="1"/>
        <v>-77.529894444444437</v>
      </c>
      <c r="R34" s="19" t="s">
        <v>278</v>
      </c>
      <c r="S34" s="23" t="s">
        <v>279</v>
      </c>
    </row>
    <row r="35" spans="1:20" s="20" customFormat="1" x14ac:dyDescent="0.2">
      <c r="A35" s="20">
        <v>34</v>
      </c>
      <c r="B35" s="12" t="s">
        <v>100</v>
      </c>
      <c r="C35" s="12" t="s">
        <v>88</v>
      </c>
      <c r="D35" s="22" t="s">
        <v>280</v>
      </c>
      <c r="E35" s="22" t="s">
        <v>281</v>
      </c>
      <c r="F35" s="171" t="s">
        <v>282</v>
      </c>
      <c r="G35" s="15"/>
      <c r="H35" s="14"/>
      <c r="I35" s="25" t="s">
        <v>283</v>
      </c>
      <c r="J35" s="13">
        <v>39</v>
      </c>
      <c r="K35" s="13">
        <v>17</v>
      </c>
      <c r="L35" s="18">
        <v>18</v>
      </c>
      <c r="M35" s="13">
        <v>77</v>
      </c>
      <c r="N35" s="13">
        <v>44</v>
      </c>
      <c r="O35" s="18">
        <v>12</v>
      </c>
      <c r="P35" s="49">
        <f t="shared" si="0"/>
        <v>39.288333333333334</v>
      </c>
      <c r="Q35" s="50">
        <f t="shared" si="1"/>
        <v>-77.736666666666665</v>
      </c>
      <c r="R35" s="19"/>
      <c r="S35" s="23" t="s">
        <v>284</v>
      </c>
    </row>
    <row r="36" spans="1:20" s="20" customFormat="1" ht="45" x14ac:dyDescent="0.2">
      <c r="A36" s="20">
        <v>35</v>
      </c>
      <c r="B36" s="12" t="s">
        <v>100</v>
      </c>
      <c r="C36" s="12" t="s">
        <v>90</v>
      </c>
      <c r="D36" s="22">
        <v>15</v>
      </c>
      <c r="E36" s="22" t="s">
        <v>285</v>
      </c>
      <c r="F36" s="171" t="s">
        <v>286</v>
      </c>
      <c r="G36" s="15" t="s">
        <v>191</v>
      </c>
      <c r="H36" s="14"/>
      <c r="I36" s="25" t="s">
        <v>287</v>
      </c>
      <c r="J36" s="13">
        <v>39</v>
      </c>
      <c r="K36" s="13">
        <v>17</v>
      </c>
      <c r="L36" s="31">
        <v>16.600000000000001</v>
      </c>
      <c r="M36" s="13">
        <v>77</v>
      </c>
      <c r="N36" s="13">
        <v>44</v>
      </c>
      <c r="O36" s="31">
        <v>16.71</v>
      </c>
      <c r="P36" s="49">
        <f t="shared" si="0"/>
        <v>39.287944444444442</v>
      </c>
      <c r="Q36" s="50">
        <f t="shared" si="1"/>
        <v>-77.737975000000006</v>
      </c>
      <c r="R36" s="19" t="s">
        <v>288</v>
      </c>
      <c r="S36" s="23" t="s">
        <v>289</v>
      </c>
    </row>
    <row r="37" spans="1:20" s="20" customFormat="1" x14ac:dyDescent="0.2">
      <c r="A37" s="20">
        <v>36</v>
      </c>
      <c r="B37" s="12" t="s">
        <v>290</v>
      </c>
      <c r="C37" s="12" t="s">
        <v>86</v>
      </c>
      <c r="D37" s="22">
        <v>14</v>
      </c>
      <c r="E37" s="22" t="s">
        <v>291</v>
      </c>
      <c r="F37" s="171" t="s">
        <v>292</v>
      </c>
      <c r="G37" s="15"/>
      <c r="H37" s="14"/>
      <c r="I37" s="16" t="s">
        <v>87</v>
      </c>
      <c r="J37" s="13">
        <v>39</v>
      </c>
      <c r="K37" s="13">
        <v>1</v>
      </c>
      <c r="L37" s="31">
        <v>46.28</v>
      </c>
      <c r="M37" s="13">
        <v>77</v>
      </c>
      <c r="N37" s="13">
        <v>22</v>
      </c>
      <c r="O37" s="31">
        <v>2.63</v>
      </c>
      <c r="P37" s="49">
        <f t="shared" si="0"/>
        <v>39.029522222222219</v>
      </c>
      <c r="Q37" s="50">
        <f t="shared" si="1"/>
        <v>-77.367397222222209</v>
      </c>
      <c r="R37" s="19"/>
    </row>
    <row r="38" spans="1:20" ht="22.5" x14ac:dyDescent="0.2">
      <c r="A38" s="20">
        <v>37</v>
      </c>
      <c r="B38" s="12" t="s">
        <v>53</v>
      </c>
      <c r="C38" s="12" t="s">
        <v>61</v>
      </c>
      <c r="D38" s="34"/>
      <c r="E38" s="13"/>
      <c r="F38" s="171" t="s">
        <v>293</v>
      </c>
      <c r="G38" s="34"/>
      <c r="H38" s="34" t="s">
        <v>294</v>
      </c>
      <c r="I38" s="25" t="s">
        <v>295</v>
      </c>
      <c r="J38" s="34">
        <v>39</v>
      </c>
      <c r="K38" s="34">
        <v>11</v>
      </c>
      <c r="L38" s="40">
        <v>26.998799999992116</v>
      </c>
      <c r="M38" s="34">
        <v>77</v>
      </c>
      <c r="N38" s="34">
        <v>36</v>
      </c>
      <c r="O38" s="40">
        <v>56.998799999981884</v>
      </c>
      <c r="P38" s="49">
        <f>(J38)+(K38/60)+(L38/3600)</f>
        <v>39.190832999999998</v>
      </c>
      <c r="Q38" s="50">
        <f>((M38)+(N38/60)+(O38/3600))*-1</f>
        <v>-77.615832999999995</v>
      </c>
      <c r="R38" s="26" t="s">
        <v>296</v>
      </c>
    </row>
    <row r="39" spans="1:20" ht="22.5" x14ac:dyDescent="0.2">
      <c r="A39" s="20">
        <v>38</v>
      </c>
      <c r="B39" s="12" t="s">
        <v>254</v>
      </c>
      <c r="C39" s="12" t="s">
        <v>93</v>
      </c>
      <c r="D39" s="22">
        <v>19</v>
      </c>
      <c r="E39" s="15" t="s">
        <v>297</v>
      </c>
      <c r="F39" s="171" t="s">
        <v>298</v>
      </c>
      <c r="G39" s="34" t="s">
        <v>191</v>
      </c>
      <c r="H39" s="34"/>
      <c r="I39" s="19" t="s">
        <v>299</v>
      </c>
      <c r="J39" s="35">
        <f>TRUNC(P39)</f>
        <v>38</v>
      </c>
      <c r="K39" s="13">
        <f>TRUNC((P39-J39)*60)</f>
        <v>59</v>
      </c>
      <c r="L39" s="17">
        <f>(((P39-J39)*60) - TRUNC((P39-J39)*60))*60</f>
        <v>2.6999999999907232</v>
      </c>
      <c r="M39" s="35">
        <f>-TRUNC(Q39)</f>
        <v>77</v>
      </c>
      <c r="N39" s="13">
        <f>-TRUNC((Q39+M39)*60)</f>
        <v>29</v>
      </c>
      <c r="O39" s="18">
        <f>-ROUND(((((Q39-M39)*60) - TRUNC((Q39-M39)*60))*60),0)</f>
        <v>53</v>
      </c>
      <c r="P39" s="49">
        <v>38.984083333333331</v>
      </c>
      <c r="Q39" s="49">
        <v>-77.49818333333333</v>
      </c>
      <c r="R39" s="26" t="s">
        <v>300</v>
      </c>
      <c r="S39" s="27" t="s">
        <v>301</v>
      </c>
    </row>
    <row r="40" spans="1:20" x14ac:dyDescent="0.2">
      <c r="A40" s="20">
        <v>39</v>
      </c>
      <c r="B40" s="12" t="s">
        <v>202</v>
      </c>
      <c r="C40" s="12" t="s">
        <v>302</v>
      </c>
      <c r="D40" s="22">
        <v>20</v>
      </c>
      <c r="E40" s="13" t="s">
        <v>303</v>
      </c>
      <c r="F40" s="171" t="s">
        <v>304</v>
      </c>
      <c r="G40" s="34" t="s">
        <v>191</v>
      </c>
      <c r="H40" s="34"/>
      <c r="I40" s="25" t="s">
        <v>305</v>
      </c>
      <c r="J40" s="13">
        <v>39</v>
      </c>
      <c r="K40" s="13">
        <v>1</v>
      </c>
      <c r="L40" s="18">
        <v>42.06</v>
      </c>
      <c r="M40" s="13">
        <v>77</v>
      </c>
      <c r="N40" s="13">
        <v>35</v>
      </c>
      <c r="O40" s="18">
        <v>25.98</v>
      </c>
      <c r="P40" s="49">
        <v>39.028349999999996</v>
      </c>
      <c r="Q40" s="49">
        <v>-77.590549999999993</v>
      </c>
      <c r="R40" s="26" t="s">
        <v>306</v>
      </c>
      <c r="S40" s="27" t="s">
        <v>307</v>
      </c>
    </row>
    <row r="41" spans="1:20" x14ac:dyDescent="0.2">
      <c r="A41" s="20">
        <v>40</v>
      </c>
      <c r="B41" s="12" t="s">
        <v>202</v>
      </c>
      <c r="C41" s="12" t="s">
        <v>302</v>
      </c>
      <c r="D41" s="22">
        <v>21</v>
      </c>
      <c r="E41" s="13" t="s">
        <v>308</v>
      </c>
      <c r="F41" s="171" t="s">
        <v>309</v>
      </c>
      <c r="G41" s="34" t="s">
        <v>191</v>
      </c>
      <c r="H41" s="34"/>
      <c r="I41" s="25" t="s">
        <v>310</v>
      </c>
      <c r="J41" s="13">
        <v>39</v>
      </c>
      <c r="K41" s="13">
        <v>1</v>
      </c>
      <c r="L41" s="18">
        <v>23.16</v>
      </c>
      <c r="M41" s="13">
        <v>77</v>
      </c>
      <c r="N41" s="13">
        <v>35</v>
      </c>
      <c r="O41" s="18">
        <v>19.07999999999987</v>
      </c>
      <c r="P41" s="49">
        <v>39.023099999999999</v>
      </c>
      <c r="Q41" s="49">
        <v>-77.588633333333334</v>
      </c>
      <c r="R41" s="26" t="s">
        <v>306</v>
      </c>
      <c r="S41" s="27" t="s">
        <v>311</v>
      </c>
    </row>
    <row r="42" spans="1:20" ht="22.5" x14ac:dyDescent="0.2">
      <c r="A42" s="20">
        <v>41</v>
      </c>
      <c r="B42" s="12" t="s">
        <v>202</v>
      </c>
      <c r="C42" s="12" t="s">
        <v>42</v>
      </c>
      <c r="D42" s="22" t="s">
        <v>312</v>
      </c>
      <c r="E42" s="13" t="s">
        <v>313</v>
      </c>
      <c r="F42" s="171" t="s">
        <v>314</v>
      </c>
      <c r="G42" s="34" t="s">
        <v>210</v>
      </c>
      <c r="H42" s="34"/>
      <c r="I42" s="25" t="s">
        <v>315</v>
      </c>
      <c r="J42" s="35">
        <f>TRUNC(P42)</f>
        <v>39</v>
      </c>
      <c r="K42" s="13">
        <f>TRUNC((P42-J42)*60)</f>
        <v>1</v>
      </c>
      <c r="L42" s="17">
        <f>(((P42-J42)*60) - TRUNC((P42-J42)*60))*60</f>
        <v>29.964000000009037</v>
      </c>
      <c r="M42" s="35">
        <f>-TRUNC(Q42)</f>
        <v>77</v>
      </c>
      <c r="N42" s="13">
        <f>-TRUNC((Q42+M42)*60)</f>
        <v>41</v>
      </c>
      <c r="O42" s="18">
        <f>-ROUND(((((Q42-M42)*60) - TRUNC((Q42-M42)*60))*60),0)</f>
        <v>41</v>
      </c>
      <c r="P42" s="49">
        <v>39.024990000000003</v>
      </c>
      <c r="Q42" s="49">
        <v>-77.694710000000001</v>
      </c>
      <c r="R42" s="26" t="s">
        <v>316</v>
      </c>
      <c r="S42" s="27" t="s">
        <v>317</v>
      </c>
    </row>
    <row r="43" spans="1:20" ht="22.5" x14ac:dyDescent="0.2">
      <c r="A43" s="20">
        <v>42</v>
      </c>
      <c r="B43" s="12" t="s">
        <v>93</v>
      </c>
      <c r="C43" s="12" t="s">
        <v>318</v>
      </c>
      <c r="D43" s="22">
        <v>22</v>
      </c>
      <c r="E43" s="13" t="s">
        <v>319</v>
      </c>
      <c r="F43" s="171" t="s">
        <v>320</v>
      </c>
      <c r="G43" s="34" t="s">
        <v>321</v>
      </c>
      <c r="H43" s="34"/>
      <c r="I43" s="25" t="s">
        <v>322</v>
      </c>
      <c r="J43" s="13">
        <v>39</v>
      </c>
      <c r="K43" s="13">
        <v>0</v>
      </c>
      <c r="L43" s="18">
        <v>21.905999999995629</v>
      </c>
      <c r="M43" s="13">
        <v>77</v>
      </c>
      <c r="N43" s="13">
        <v>25</v>
      </c>
      <c r="O43" s="18">
        <v>15</v>
      </c>
      <c r="P43" s="49">
        <v>39.006084999999999</v>
      </c>
      <c r="Q43" s="49">
        <v>-77.420841999999993</v>
      </c>
      <c r="R43" s="26" t="s">
        <v>323</v>
      </c>
      <c r="S43" s="27" t="s">
        <v>324</v>
      </c>
    </row>
    <row r="44" spans="1:20" ht="30" x14ac:dyDescent="0.25">
      <c r="A44" s="20">
        <v>43</v>
      </c>
      <c r="B44" s="41" t="s">
        <v>325</v>
      </c>
      <c r="C44" s="41" t="s">
        <v>325</v>
      </c>
      <c r="D44" s="34">
        <v>23</v>
      </c>
      <c r="E44" s="34"/>
      <c r="F44" s="171" t="s">
        <v>326</v>
      </c>
      <c r="G44" s="34" t="s">
        <v>327</v>
      </c>
      <c r="H44" s="34"/>
      <c r="I44" s="26" t="s">
        <v>328</v>
      </c>
      <c r="J44" s="34">
        <v>39</v>
      </c>
      <c r="K44" s="34">
        <v>13</v>
      </c>
      <c r="L44" s="40">
        <v>14.82</v>
      </c>
      <c r="M44" s="34">
        <v>77</v>
      </c>
      <c r="N44" s="34">
        <v>32</v>
      </c>
      <c r="O44" s="40">
        <v>6.29</v>
      </c>
      <c r="P44" s="49">
        <f>(J44)+(K44/60)+(L44/3600)</f>
        <v>39.220783333333337</v>
      </c>
      <c r="Q44" s="50">
        <f>((M44)+(N44/60)+(O44/3600))*-1</f>
        <v>-77.535080555555552</v>
      </c>
      <c r="R44" s="36" t="s">
        <v>329</v>
      </c>
      <c r="S44" s="42" t="s">
        <v>330</v>
      </c>
      <c r="T44" s="43"/>
    </row>
    <row r="45" spans="1:20" ht="23.25" x14ac:dyDescent="0.25">
      <c r="A45" s="20">
        <v>44</v>
      </c>
      <c r="B45" s="12" t="s">
        <v>254</v>
      </c>
      <c r="C45" s="41" t="s">
        <v>331</v>
      </c>
      <c r="D45" s="34"/>
      <c r="E45" s="34"/>
      <c r="F45" s="171" t="s">
        <v>332</v>
      </c>
      <c r="G45" s="34" t="s">
        <v>333</v>
      </c>
      <c r="H45" s="34"/>
      <c r="I45" s="26" t="s">
        <v>334</v>
      </c>
      <c r="J45" s="34">
        <v>38</v>
      </c>
      <c r="K45" s="34">
        <v>59</v>
      </c>
      <c r="L45" s="40">
        <v>3</v>
      </c>
      <c r="M45" s="34">
        <v>77</v>
      </c>
      <c r="N45" s="34">
        <v>30</v>
      </c>
      <c r="O45" s="40">
        <v>17</v>
      </c>
      <c r="P45" s="49">
        <f>(J45)+(K45/60)+(L45/3600)</f>
        <v>38.984166666666667</v>
      </c>
      <c r="Q45" s="50">
        <f>((M45)+(N45/60)+(O45/3600))*-1</f>
        <v>-77.504722222222227</v>
      </c>
      <c r="R45" s="36" t="s">
        <v>252</v>
      </c>
      <c r="S45" s="27" t="s">
        <v>335</v>
      </c>
    </row>
    <row r="46" spans="1:20" ht="45" x14ac:dyDescent="0.25">
      <c r="A46" s="20">
        <v>45</v>
      </c>
      <c r="B46" s="12" t="s">
        <v>254</v>
      </c>
      <c r="C46" s="41" t="s">
        <v>336</v>
      </c>
      <c r="D46" s="34"/>
      <c r="E46" s="34"/>
      <c r="F46" s="171" t="s">
        <v>337</v>
      </c>
      <c r="G46" s="34" t="s">
        <v>338</v>
      </c>
      <c r="H46" s="34"/>
      <c r="I46" s="26" t="s">
        <v>339</v>
      </c>
      <c r="J46" s="34">
        <v>38</v>
      </c>
      <c r="K46" s="34">
        <v>57</v>
      </c>
      <c r="L46" s="40">
        <v>34.42</v>
      </c>
      <c r="M46" s="34">
        <v>77</v>
      </c>
      <c r="N46" s="34">
        <v>32</v>
      </c>
      <c r="O46" s="40">
        <v>41.03</v>
      </c>
      <c r="P46" s="51">
        <v>38.959561999999998</v>
      </c>
      <c r="Q46" s="51">
        <v>-77.544730000000001</v>
      </c>
      <c r="R46" s="173" t="s">
        <v>340</v>
      </c>
      <c r="S46" s="27" t="s">
        <v>341</v>
      </c>
    </row>
    <row r="47" spans="1:20" ht="15" x14ac:dyDescent="0.25">
      <c r="A47" s="20">
        <v>46</v>
      </c>
      <c r="B47" s="12" t="s">
        <v>202</v>
      </c>
      <c r="C47" s="12" t="s">
        <v>42</v>
      </c>
      <c r="D47" s="34"/>
      <c r="E47" s="34"/>
      <c r="F47" s="171" t="s">
        <v>522</v>
      </c>
      <c r="G47" s="34" t="s">
        <v>566</v>
      </c>
      <c r="H47" s="34"/>
      <c r="I47" s="26" t="s">
        <v>567</v>
      </c>
      <c r="J47" s="34"/>
      <c r="K47" s="34"/>
      <c r="L47" s="40"/>
      <c r="M47" s="34"/>
      <c r="N47" s="34"/>
      <c r="O47" s="40"/>
      <c r="P47" s="51">
        <v>39.021658333333335</v>
      </c>
      <c r="Q47" s="51">
        <v>-77.601508333333328</v>
      </c>
      <c r="R47" s="172"/>
      <c r="S47" s="27"/>
    </row>
    <row r="48" spans="1:20" s="43" customFormat="1" x14ac:dyDescent="0.2">
      <c r="A48" s="20">
        <v>47</v>
      </c>
      <c r="B48" s="174" t="s">
        <v>43</v>
      </c>
      <c r="C48" s="174" t="s">
        <v>43</v>
      </c>
      <c r="D48" s="175">
        <v>1</v>
      </c>
      <c r="E48" s="170" t="s">
        <v>351</v>
      </c>
      <c r="F48" s="170" t="s">
        <v>495</v>
      </c>
      <c r="G48" s="170" t="s">
        <v>350</v>
      </c>
      <c r="H48" s="170"/>
      <c r="I48" s="170" t="s">
        <v>352</v>
      </c>
      <c r="J48" s="78"/>
      <c r="K48" s="78"/>
      <c r="L48" s="78"/>
      <c r="M48" s="78"/>
      <c r="N48" s="78"/>
      <c r="O48" s="78"/>
      <c r="P48" s="176">
        <v>38.973692</v>
      </c>
      <c r="Q48" s="177">
        <v>-77.668036000000001</v>
      </c>
      <c r="R48" s="1"/>
      <c r="S48" s="1"/>
      <c r="T48" s="1"/>
    </row>
    <row r="49" spans="1:17" x14ac:dyDescent="0.2">
      <c r="A49" s="20">
        <v>48</v>
      </c>
      <c r="B49" s="75" t="s">
        <v>43</v>
      </c>
      <c r="C49" s="75" t="s">
        <v>43</v>
      </c>
      <c r="D49" s="34">
        <v>2</v>
      </c>
      <c r="E49" s="46" t="s">
        <v>353</v>
      </c>
      <c r="F49" s="46" t="s">
        <v>496</v>
      </c>
      <c r="G49" s="46" t="s">
        <v>350</v>
      </c>
      <c r="H49" s="46"/>
      <c r="I49" s="46" t="s">
        <v>354</v>
      </c>
      <c r="J49" s="76"/>
      <c r="K49" s="76"/>
      <c r="L49" s="77"/>
      <c r="M49" s="78"/>
      <c r="N49" s="78"/>
      <c r="O49" s="77"/>
      <c r="P49" s="52">
        <v>38.976999999999997</v>
      </c>
      <c r="Q49" s="79">
        <v>-77.651668999999998</v>
      </c>
    </row>
    <row r="50" spans="1:17" x14ac:dyDescent="0.2">
      <c r="A50" s="20">
        <v>49</v>
      </c>
      <c r="B50" s="75" t="s">
        <v>61</v>
      </c>
      <c r="C50" s="75" t="s">
        <v>61</v>
      </c>
      <c r="D50" s="34">
        <v>9</v>
      </c>
      <c r="E50" s="46" t="s">
        <v>355</v>
      </c>
      <c r="F50" s="46" t="s">
        <v>497</v>
      </c>
      <c r="G50" s="46" t="s">
        <v>350</v>
      </c>
      <c r="H50" s="46"/>
      <c r="I50" s="46" t="s">
        <v>356</v>
      </c>
      <c r="J50" s="76"/>
      <c r="K50" s="76"/>
      <c r="L50" s="77"/>
      <c r="M50" s="78"/>
      <c r="N50" s="78"/>
      <c r="O50" s="77"/>
      <c r="P50" s="52">
        <v>39.159613999999998</v>
      </c>
      <c r="Q50" s="79">
        <v>-77.649210999999994</v>
      </c>
    </row>
    <row r="51" spans="1:17" x14ac:dyDescent="0.2">
      <c r="A51" s="20">
        <v>50</v>
      </c>
      <c r="B51" s="75" t="s">
        <v>54</v>
      </c>
      <c r="C51" s="75" t="s">
        <v>54</v>
      </c>
      <c r="D51" s="34">
        <v>10</v>
      </c>
      <c r="E51" s="46" t="s">
        <v>357</v>
      </c>
      <c r="F51" s="46" t="s">
        <v>369</v>
      </c>
      <c r="G51" s="46" t="s">
        <v>350</v>
      </c>
      <c r="H51" s="46"/>
      <c r="I51" s="46" t="s">
        <v>358</v>
      </c>
      <c r="J51" s="76"/>
      <c r="K51" s="76"/>
      <c r="L51" s="77"/>
      <c r="M51" s="78"/>
      <c r="N51" s="78"/>
      <c r="O51" s="77"/>
      <c r="P51" s="52">
        <v>39.193719000000002</v>
      </c>
      <c r="Q51" s="79">
        <v>-77.660386000000003</v>
      </c>
    </row>
    <row r="52" spans="1:17" x14ac:dyDescent="0.2">
      <c r="A52" s="20">
        <v>51</v>
      </c>
      <c r="B52" s="75" t="s">
        <v>54</v>
      </c>
      <c r="C52" s="75" t="s">
        <v>54</v>
      </c>
      <c r="D52" s="34">
        <v>11</v>
      </c>
      <c r="E52" s="46" t="s">
        <v>359</v>
      </c>
      <c r="F52" s="46" t="s">
        <v>498</v>
      </c>
      <c r="G52" s="46" t="s">
        <v>350</v>
      </c>
      <c r="H52" s="46"/>
      <c r="I52" s="46" t="s">
        <v>360</v>
      </c>
      <c r="J52" s="76"/>
      <c r="K52" s="76"/>
      <c r="L52" s="77"/>
      <c r="M52" s="78"/>
      <c r="N52" s="78"/>
      <c r="O52" s="77"/>
      <c r="P52" s="52">
        <v>39.200916999999997</v>
      </c>
      <c r="Q52" s="79">
        <v>-77.730811000000003</v>
      </c>
    </row>
    <row r="53" spans="1:17" x14ac:dyDescent="0.2">
      <c r="A53" s="20">
        <v>52</v>
      </c>
      <c r="B53" s="75" t="s">
        <v>88</v>
      </c>
      <c r="C53" s="75" t="s">
        <v>88</v>
      </c>
      <c r="D53" s="34">
        <v>12</v>
      </c>
      <c r="E53" s="46" t="s">
        <v>365</v>
      </c>
      <c r="F53" s="46" t="s">
        <v>499</v>
      </c>
      <c r="G53" s="46" t="s">
        <v>350</v>
      </c>
      <c r="H53" s="46"/>
      <c r="I53" s="46" t="s">
        <v>366</v>
      </c>
      <c r="J53" s="76"/>
      <c r="K53" s="76"/>
      <c r="L53" s="77"/>
      <c r="M53" s="78"/>
      <c r="N53" s="78"/>
      <c r="O53" s="77"/>
      <c r="P53" s="52">
        <v>39.308950000000003</v>
      </c>
      <c r="Q53" s="79">
        <v>-77.713661000000002</v>
      </c>
    </row>
    <row r="54" spans="1:17" x14ac:dyDescent="0.2">
      <c r="A54" s="20">
        <v>53</v>
      </c>
      <c r="B54" s="75" t="s">
        <v>88</v>
      </c>
      <c r="C54" s="75" t="s">
        <v>88</v>
      </c>
      <c r="D54" s="34">
        <v>13</v>
      </c>
      <c r="E54" s="46" t="s">
        <v>367</v>
      </c>
      <c r="F54" s="46" t="s">
        <v>500</v>
      </c>
      <c r="G54" s="46" t="s">
        <v>350</v>
      </c>
      <c r="H54" s="46"/>
      <c r="I54" s="46" t="s">
        <v>368</v>
      </c>
      <c r="J54" s="76"/>
      <c r="K54" s="76"/>
      <c r="L54" s="77"/>
      <c r="M54" s="78"/>
      <c r="N54" s="78"/>
      <c r="O54" s="77"/>
      <c r="P54" s="52">
        <v>39.285386000000003</v>
      </c>
      <c r="Q54" s="79">
        <v>-77.731285999999997</v>
      </c>
    </row>
    <row r="55" spans="1:17" x14ac:dyDescent="0.2">
      <c r="A55" s="20">
        <v>54</v>
      </c>
      <c r="B55" s="75" t="s">
        <v>370</v>
      </c>
      <c r="C55" s="75" t="s">
        <v>370</v>
      </c>
      <c r="D55" s="34">
        <v>14</v>
      </c>
      <c r="E55" s="46" t="s">
        <v>361</v>
      </c>
      <c r="F55" s="46" t="s">
        <v>501</v>
      </c>
      <c r="G55" s="46" t="s">
        <v>350</v>
      </c>
      <c r="H55" s="46"/>
      <c r="I55" s="46" t="s">
        <v>362</v>
      </c>
      <c r="J55" s="76"/>
      <c r="K55" s="76"/>
      <c r="L55" s="77"/>
      <c r="M55" s="78"/>
      <c r="N55" s="78"/>
      <c r="O55" s="77"/>
      <c r="P55" s="52">
        <v>39.276710999999999</v>
      </c>
      <c r="Q55" s="79">
        <v>-77.555497000000003</v>
      </c>
    </row>
    <row r="56" spans="1:17" x14ac:dyDescent="0.2">
      <c r="A56" s="20">
        <v>55</v>
      </c>
      <c r="B56" s="75" t="s">
        <v>370</v>
      </c>
      <c r="C56" s="75" t="s">
        <v>370</v>
      </c>
      <c r="D56" s="34">
        <v>15</v>
      </c>
      <c r="E56" s="46" t="s">
        <v>363</v>
      </c>
      <c r="F56" s="46" t="s">
        <v>502</v>
      </c>
      <c r="G56" s="46" t="s">
        <v>350</v>
      </c>
      <c r="H56" s="46"/>
      <c r="I56" s="46" t="s">
        <v>364</v>
      </c>
      <c r="J56" s="76"/>
      <c r="K56" s="76"/>
      <c r="L56" s="77"/>
      <c r="M56" s="78"/>
      <c r="N56" s="78"/>
      <c r="O56" s="77"/>
      <c r="P56" s="52">
        <v>39.253746999999997</v>
      </c>
      <c r="Q56" s="79">
        <v>-77.581316999999999</v>
      </c>
    </row>
    <row r="57" spans="1:17" s="44" customFormat="1" x14ac:dyDescent="0.2">
      <c r="A57" s="20">
        <v>56</v>
      </c>
      <c r="B57" s="64" t="s">
        <v>344</v>
      </c>
      <c r="C57" s="64" t="s">
        <v>508</v>
      </c>
      <c r="D57" s="41"/>
      <c r="E57" s="41" t="s">
        <v>371</v>
      </c>
      <c r="F57" s="41" t="s">
        <v>503</v>
      </c>
      <c r="G57" s="41"/>
      <c r="H57" s="41"/>
      <c r="I57" s="41" t="s">
        <v>372</v>
      </c>
      <c r="J57" s="41"/>
      <c r="K57" s="41"/>
      <c r="L57" s="54"/>
      <c r="M57" s="41"/>
      <c r="N57" s="41"/>
      <c r="O57" s="54"/>
      <c r="P57" s="55">
        <v>39.038800000000002</v>
      </c>
      <c r="Q57" s="80">
        <v>-77.649699999999996</v>
      </c>
    </row>
    <row r="58" spans="1:17" s="44" customFormat="1" x14ac:dyDescent="0.2">
      <c r="A58" s="20">
        <v>57</v>
      </c>
      <c r="B58" s="64" t="s">
        <v>345</v>
      </c>
      <c r="C58" s="64" t="s">
        <v>509</v>
      </c>
      <c r="D58" s="41"/>
      <c r="E58" s="41" t="s">
        <v>373</v>
      </c>
      <c r="F58" s="41" t="s">
        <v>504</v>
      </c>
      <c r="G58" s="41"/>
      <c r="H58" s="41"/>
      <c r="I58" s="41" t="s">
        <v>374</v>
      </c>
      <c r="J58" s="41"/>
      <c r="K58" s="41"/>
      <c r="L58" s="54"/>
      <c r="M58" s="41"/>
      <c r="N58" s="41"/>
      <c r="O58" s="54"/>
      <c r="P58" s="55">
        <v>39.037399999999998</v>
      </c>
      <c r="Q58" s="80">
        <v>-77.724599999999995</v>
      </c>
    </row>
    <row r="59" spans="1:17" s="44" customFormat="1" x14ac:dyDescent="0.2">
      <c r="A59" s="20">
        <v>58</v>
      </c>
      <c r="B59" s="64" t="s">
        <v>346</v>
      </c>
      <c r="C59" s="64" t="s">
        <v>510</v>
      </c>
      <c r="D59" s="41"/>
      <c r="E59" s="41" t="s">
        <v>375</v>
      </c>
      <c r="F59" s="41" t="s">
        <v>505</v>
      </c>
      <c r="G59" s="41"/>
      <c r="H59" s="41"/>
      <c r="I59" s="41" t="s">
        <v>376</v>
      </c>
      <c r="J59" s="41"/>
      <c r="K59" s="41"/>
      <c r="L59" s="54"/>
      <c r="M59" s="41"/>
      <c r="N59" s="41"/>
      <c r="O59" s="54"/>
      <c r="P59" s="55">
        <v>39.0929</v>
      </c>
      <c r="Q59" s="80">
        <v>-77.716300000000004</v>
      </c>
    </row>
    <row r="60" spans="1:17" s="44" customFormat="1" x14ac:dyDescent="0.2">
      <c r="A60" s="20">
        <v>59</v>
      </c>
      <c r="B60" s="64" t="s">
        <v>347</v>
      </c>
      <c r="C60" s="64" t="s">
        <v>511</v>
      </c>
      <c r="D60" s="41"/>
      <c r="E60" s="41" t="s">
        <v>377</v>
      </c>
      <c r="F60" s="41" t="s">
        <v>506</v>
      </c>
      <c r="G60" s="41"/>
      <c r="H60" s="41"/>
      <c r="I60" s="41" t="s">
        <v>378</v>
      </c>
      <c r="J60" s="41"/>
      <c r="K60" s="41"/>
      <c r="L60" s="54"/>
      <c r="M60" s="41"/>
      <c r="N60" s="41"/>
      <c r="O60" s="54"/>
      <c r="P60" s="55">
        <v>39.100499999999997</v>
      </c>
      <c r="Q60" s="80">
        <v>-77.677499999999995</v>
      </c>
    </row>
    <row r="61" spans="1:17" s="44" customFormat="1" ht="12" thickBot="1" x14ac:dyDescent="0.25">
      <c r="A61" s="20">
        <v>60</v>
      </c>
      <c r="B61" s="66" t="s">
        <v>348</v>
      </c>
      <c r="C61" s="66" t="s">
        <v>512</v>
      </c>
      <c r="D61" s="67"/>
      <c r="E61" s="67" t="s">
        <v>379</v>
      </c>
      <c r="F61" s="67" t="s">
        <v>507</v>
      </c>
      <c r="G61" s="67"/>
      <c r="H61" s="67"/>
      <c r="I61" s="67" t="s">
        <v>380</v>
      </c>
      <c r="J61" s="67"/>
      <c r="K61" s="67"/>
      <c r="L61" s="81"/>
      <c r="M61" s="67"/>
      <c r="N61" s="67"/>
      <c r="O61" s="81"/>
      <c r="P61" s="82">
        <v>39.116599999999998</v>
      </c>
      <c r="Q61" s="83">
        <v>-77.749799999999993</v>
      </c>
    </row>
    <row r="62" spans="1:17" x14ac:dyDescent="0.2">
      <c r="A62" s="20">
        <v>61</v>
      </c>
      <c r="B62" s="57" t="s">
        <v>69</v>
      </c>
      <c r="C62" s="57" t="s">
        <v>69</v>
      </c>
      <c r="D62" s="59" t="s">
        <v>381</v>
      </c>
      <c r="E62" s="59"/>
      <c r="F62" s="59" t="s">
        <v>381</v>
      </c>
      <c r="G62" s="59"/>
      <c r="H62" s="59"/>
      <c r="I62" s="60" t="s">
        <v>382</v>
      </c>
      <c r="J62" s="59"/>
      <c r="K62" s="59"/>
      <c r="L62" s="61"/>
      <c r="M62" s="59"/>
      <c r="N62" s="59"/>
      <c r="O62" s="61"/>
      <c r="P62" s="84">
        <v>39.134999999999998</v>
      </c>
      <c r="Q62" s="85">
        <v>-77.760555555555555</v>
      </c>
    </row>
    <row r="63" spans="1:17" x14ac:dyDescent="0.2">
      <c r="A63" s="20">
        <v>62</v>
      </c>
      <c r="B63" s="64" t="s">
        <v>69</v>
      </c>
      <c r="C63" s="64" t="s">
        <v>69</v>
      </c>
      <c r="D63" s="34" t="s">
        <v>383</v>
      </c>
      <c r="E63" s="34"/>
      <c r="F63" s="34" t="s">
        <v>383</v>
      </c>
      <c r="G63" s="34"/>
      <c r="H63" s="34"/>
      <c r="I63" s="26" t="s">
        <v>382</v>
      </c>
      <c r="J63" s="34"/>
      <c r="K63" s="34"/>
      <c r="L63" s="40"/>
      <c r="M63" s="34"/>
      <c r="N63" s="34"/>
      <c r="O63" s="40"/>
      <c r="P63" s="56">
        <v>39.137500000000003</v>
      </c>
      <c r="Q63" s="86">
        <v>-77.759722222222223</v>
      </c>
    </row>
    <row r="64" spans="1:17" ht="12" thickBot="1" x14ac:dyDescent="0.25">
      <c r="A64" s="20">
        <v>63</v>
      </c>
      <c r="B64" s="66" t="s">
        <v>86</v>
      </c>
      <c r="C64" s="66" t="s">
        <v>86</v>
      </c>
      <c r="D64" s="68" t="s">
        <v>105</v>
      </c>
      <c r="E64" s="68"/>
      <c r="F64" s="68" t="s">
        <v>105</v>
      </c>
      <c r="G64" s="68"/>
      <c r="H64" s="68"/>
      <c r="I64" s="69" t="s">
        <v>384</v>
      </c>
      <c r="J64" s="68"/>
      <c r="K64" s="68"/>
      <c r="L64" s="70"/>
      <c r="M64" s="68"/>
      <c r="N64" s="68"/>
      <c r="O64" s="70"/>
      <c r="P64" s="71">
        <v>39.015300000000003</v>
      </c>
      <c r="Q64" s="72">
        <v>-77.370400000000004</v>
      </c>
    </row>
    <row r="65" spans="1:19" x14ac:dyDescent="0.2">
      <c r="A65" s="20">
        <v>64</v>
      </c>
      <c r="B65" s="57" t="s">
        <v>385</v>
      </c>
      <c r="C65" s="58" t="s">
        <v>385</v>
      </c>
      <c r="D65" s="59"/>
      <c r="E65" s="59" t="s">
        <v>394</v>
      </c>
      <c r="F65" s="59" t="s">
        <v>394</v>
      </c>
      <c r="G65" s="58" t="s">
        <v>387</v>
      </c>
      <c r="H65" s="59"/>
      <c r="I65" s="58" t="s">
        <v>386</v>
      </c>
      <c r="J65" s="59"/>
      <c r="K65" s="59"/>
      <c r="L65" s="61"/>
      <c r="M65" s="59"/>
      <c r="N65" s="59"/>
      <c r="O65" s="61"/>
      <c r="P65" s="62">
        <v>38.965560000000004</v>
      </c>
      <c r="Q65" s="63">
        <v>-77.655559999999994</v>
      </c>
    </row>
    <row r="66" spans="1:19" x14ac:dyDescent="0.2">
      <c r="A66" s="20">
        <v>65</v>
      </c>
      <c r="B66" s="64" t="s">
        <v>42</v>
      </c>
      <c r="C66" s="41" t="s">
        <v>42</v>
      </c>
      <c r="D66" s="34"/>
      <c r="E66" s="34" t="s">
        <v>395</v>
      </c>
      <c r="F66" s="34" t="s">
        <v>395</v>
      </c>
      <c r="G66" s="41" t="s">
        <v>387</v>
      </c>
      <c r="H66" s="34"/>
      <c r="I66" s="41" t="s">
        <v>390</v>
      </c>
      <c r="J66" s="34"/>
      <c r="K66" s="34"/>
      <c r="L66" s="40"/>
      <c r="M66" s="34"/>
      <c r="N66" s="34"/>
      <c r="O66" s="40"/>
      <c r="P66" s="51">
        <v>39.0244</v>
      </c>
      <c r="Q66" s="65">
        <v>-77.685000000000002</v>
      </c>
    </row>
    <row r="67" spans="1:19" x14ac:dyDescent="0.2">
      <c r="A67" s="20">
        <v>66</v>
      </c>
      <c r="B67" s="64" t="s">
        <v>42</v>
      </c>
      <c r="C67" s="41" t="s">
        <v>42</v>
      </c>
      <c r="D67" s="34"/>
      <c r="E67" s="34" t="s">
        <v>396</v>
      </c>
      <c r="F67" s="34" t="s">
        <v>396</v>
      </c>
      <c r="G67" s="41" t="s">
        <v>387</v>
      </c>
      <c r="H67" s="34"/>
      <c r="I67" s="41" t="s">
        <v>392</v>
      </c>
      <c r="J67" s="34"/>
      <c r="K67" s="34"/>
      <c r="L67" s="40"/>
      <c r="M67" s="34"/>
      <c r="N67" s="34"/>
      <c r="O67" s="40"/>
      <c r="P67" s="51">
        <v>39.028889999999997</v>
      </c>
      <c r="Q67" s="65">
        <v>-77.608059999999995</v>
      </c>
    </row>
    <row r="68" spans="1:19" x14ac:dyDescent="0.2">
      <c r="A68" s="20">
        <v>67</v>
      </c>
      <c r="B68" s="64" t="s">
        <v>42</v>
      </c>
      <c r="C68" s="41" t="s">
        <v>42</v>
      </c>
      <c r="D68" s="34"/>
      <c r="E68" s="34" t="s">
        <v>397</v>
      </c>
      <c r="F68" s="34" t="s">
        <v>397</v>
      </c>
      <c r="G68" s="41" t="s">
        <v>387</v>
      </c>
      <c r="H68" s="34"/>
      <c r="I68" s="41" t="s">
        <v>391</v>
      </c>
      <c r="J68" s="34"/>
      <c r="K68" s="34"/>
      <c r="L68" s="40"/>
      <c r="M68" s="34"/>
      <c r="N68" s="34"/>
      <c r="O68" s="40"/>
      <c r="P68" s="51">
        <v>38.986939999999997</v>
      </c>
      <c r="Q68" s="65">
        <v>-77.79083</v>
      </c>
    </row>
    <row r="69" spans="1:19" ht="12" thickBot="1" x14ac:dyDescent="0.25">
      <c r="A69" s="1">
        <v>68</v>
      </c>
      <c r="B69" s="66" t="s">
        <v>388</v>
      </c>
      <c r="C69" s="67" t="s">
        <v>388</v>
      </c>
      <c r="D69" s="68"/>
      <c r="E69" s="68" t="s">
        <v>398</v>
      </c>
      <c r="F69" s="68" t="s">
        <v>398</v>
      </c>
      <c r="G69" s="67" t="s">
        <v>387</v>
      </c>
      <c r="H69" s="68"/>
      <c r="I69" s="67" t="s">
        <v>389</v>
      </c>
      <c r="J69" s="68"/>
      <c r="K69" s="68"/>
      <c r="L69" s="70"/>
      <c r="M69" s="68"/>
      <c r="N69" s="68"/>
      <c r="O69" s="70"/>
      <c r="P69" s="71">
        <v>39.030833000000001</v>
      </c>
      <c r="Q69" s="72">
        <v>-77.870277999999999</v>
      </c>
    </row>
    <row r="70" spans="1:19" ht="12" thickBot="1" x14ac:dyDescent="0.25">
      <c r="A70" s="20">
        <v>69</v>
      </c>
      <c r="B70" s="213" t="s">
        <v>202</v>
      </c>
      <c r="C70" s="214" t="s">
        <v>580</v>
      </c>
      <c r="D70" s="215" t="s">
        <v>581</v>
      </c>
      <c r="E70" s="215" t="s">
        <v>582</v>
      </c>
      <c r="F70" s="215" t="s">
        <v>583</v>
      </c>
      <c r="G70" s="215" t="s">
        <v>584</v>
      </c>
      <c r="H70" s="215"/>
      <c r="I70" s="216" t="s">
        <v>585</v>
      </c>
      <c r="J70" s="215">
        <v>39</v>
      </c>
      <c r="K70" s="215">
        <v>0</v>
      </c>
      <c r="L70" s="217">
        <v>41.08774680000522</v>
      </c>
      <c r="M70" s="215">
        <v>77</v>
      </c>
      <c r="N70" s="215">
        <v>34</v>
      </c>
      <c r="O70" s="217">
        <v>43</v>
      </c>
      <c r="P70" s="218">
        <v>39.011413263000001</v>
      </c>
      <c r="Q70" s="219">
        <v>-77.578687002999999</v>
      </c>
      <c r="R70" s="181" t="s">
        <v>586</v>
      </c>
      <c r="S70" s="1" t="s">
        <v>587</v>
      </c>
    </row>
    <row r="71" spans="1:19" x14ac:dyDescent="0.2">
      <c r="A71" s="20">
        <v>70</v>
      </c>
      <c r="B71" s="57" t="s">
        <v>677</v>
      </c>
      <c r="C71" s="58" t="s">
        <v>677</v>
      </c>
      <c r="D71" s="221"/>
      <c r="E71" s="59">
        <v>25</v>
      </c>
      <c r="F71" s="59" t="s">
        <v>617</v>
      </c>
      <c r="G71" s="58" t="s">
        <v>387</v>
      </c>
      <c r="H71" s="221"/>
      <c r="I71" s="58" t="s">
        <v>610</v>
      </c>
      <c r="J71" s="61"/>
      <c r="K71" s="59"/>
      <c r="L71" s="59"/>
      <c r="M71" s="61"/>
      <c r="N71" s="62"/>
      <c r="O71" s="62"/>
      <c r="P71" s="59">
        <v>38.880890000000001</v>
      </c>
      <c r="Q71" s="222">
        <v>-77.766260000000003</v>
      </c>
    </row>
    <row r="72" spans="1:19" x14ac:dyDescent="0.2">
      <c r="A72" s="1">
        <v>71</v>
      </c>
      <c r="B72" s="64" t="s">
        <v>388</v>
      </c>
      <c r="C72" s="41" t="s">
        <v>388</v>
      </c>
      <c r="D72" s="220"/>
      <c r="E72" s="34">
        <v>26</v>
      </c>
      <c r="F72" s="34" t="s">
        <v>676</v>
      </c>
      <c r="G72" s="41" t="s">
        <v>387</v>
      </c>
      <c r="H72" s="220"/>
      <c r="I72" s="41" t="s">
        <v>678</v>
      </c>
      <c r="J72" s="40"/>
      <c r="K72" s="34"/>
      <c r="L72" s="34"/>
      <c r="M72" s="40"/>
      <c r="N72" s="51"/>
      <c r="O72" s="51"/>
      <c r="P72" s="34">
        <v>39.053361111111109</v>
      </c>
      <c r="Q72" s="223">
        <v>-77.873444444444445</v>
      </c>
    </row>
    <row r="73" spans="1:19" x14ac:dyDescent="0.2">
      <c r="A73" s="20">
        <v>72</v>
      </c>
      <c r="B73" s="64" t="s">
        <v>69</v>
      </c>
      <c r="C73" s="41" t="s">
        <v>69</v>
      </c>
      <c r="D73" s="220"/>
      <c r="E73" s="34">
        <v>27</v>
      </c>
      <c r="F73" s="34" t="s">
        <v>673</v>
      </c>
      <c r="G73" s="41" t="s">
        <v>387</v>
      </c>
      <c r="H73" s="220"/>
      <c r="I73" s="41" t="s">
        <v>679</v>
      </c>
      <c r="J73" s="40"/>
      <c r="K73" s="34"/>
      <c r="L73" s="34"/>
      <c r="M73" s="40"/>
      <c r="N73" s="51"/>
      <c r="O73" s="51"/>
      <c r="P73" s="34">
        <v>39.116689999999998</v>
      </c>
      <c r="Q73" s="223">
        <v>-77.750079999999997</v>
      </c>
    </row>
    <row r="74" spans="1:19" x14ac:dyDescent="0.2">
      <c r="A74" s="20">
        <v>73</v>
      </c>
      <c r="B74" s="64" t="s">
        <v>69</v>
      </c>
      <c r="C74" s="41" t="s">
        <v>69</v>
      </c>
      <c r="D74" s="220"/>
      <c r="E74" s="34">
        <v>28</v>
      </c>
      <c r="F74" s="34" t="s">
        <v>674</v>
      </c>
      <c r="G74" s="41" t="s">
        <v>387</v>
      </c>
      <c r="H74" s="220"/>
      <c r="I74" s="41" t="s">
        <v>680</v>
      </c>
      <c r="J74" s="40"/>
      <c r="K74" s="34"/>
      <c r="L74" s="34"/>
      <c r="M74" s="40"/>
      <c r="N74" s="51"/>
      <c r="O74" s="51"/>
      <c r="P74" s="34">
        <v>39.109279999999998</v>
      </c>
      <c r="Q74" s="223">
        <v>-77.736919999999998</v>
      </c>
    </row>
    <row r="75" spans="1:19" ht="12" thickBot="1" x14ac:dyDescent="0.25">
      <c r="A75" s="1">
        <v>74</v>
      </c>
      <c r="B75" s="242" t="s">
        <v>69</v>
      </c>
      <c r="C75" s="243" t="s">
        <v>69</v>
      </c>
      <c r="D75" s="244"/>
      <c r="E75" s="245">
        <v>29</v>
      </c>
      <c r="F75" s="245" t="s">
        <v>675</v>
      </c>
      <c r="G75" s="243" t="s">
        <v>387</v>
      </c>
      <c r="H75" s="244"/>
      <c r="I75" s="243" t="s">
        <v>681</v>
      </c>
      <c r="J75" s="246"/>
      <c r="K75" s="245"/>
      <c r="L75" s="245"/>
      <c r="M75" s="246"/>
      <c r="N75" s="247"/>
      <c r="O75" s="247"/>
      <c r="P75" s="245">
        <v>39.092619999999997</v>
      </c>
      <c r="Q75" s="248">
        <v>-77.715689999999995</v>
      </c>
    </row>
    <row r="76" spans="1:19" x14ac:dyDescent="0.2">
      <c r="A76" s="1">
        <v>75</v>
      </c>
      <c r="B76" s="57" t="s">
        <v>254</v>
      </c>
      <c r="C76" s="58" t="s">
        <v>80</v>
      </c>
      <c r="D76" s="59"/>
      <c r="E76" s="59">
        <v>25</v>
      </c>
      <c r="F76" s="59" t="s">
        <v>716</v>
      </c>
      <c r="G76" s="59" t="s">
        <v>699</v>
      </c>
      <c r="H76" s="59" t="s">
        <v>717</v>
      </c>
      <c r="I76" s="60" t="s">
        <v>711</v>
      </c>
      <c r="J76" s="59">
        <v>39</v>
      </c>
      <c r="K76" s="59">
        <v>1</v>
      </c>
      <c r="L76" s="61">
        <v>26.968799999999646</v>
      </c>
      <c r="M76" s="59">
        <v>77</v>
      </c>
      <c r="N76" s="59">
        <v>29</v>
      </c>
      <c r="O76" s="61">
        <v>49</v>
      </c>
      <c r="P76" s="62">
        <v>39.024158</v>
      </c>
      <c r="Q76" s="63">
        <v>-77.496875000000003</v>
      </c>
      <c r="R76" s="1" t="s">
        <v>718</v>
      </c>
    </row>
    <row r="77" spans="1:19" x14ac:dyDescent="0.2">
      <c r="A77" s="20">
        <v>76</v>
      </c>
      <c r="B77" s="64" t="s">
        <v>254</v>
      </c>
      <c r="C77" s="41" t="s">
        <v>93</v>
      </c>
      <c r="D77" s="34"/>
      <c r="E77" s="34">
        <v>26</v>
      </c>
      <c r="F77" s="34" t="s">
        <v>719</v>
      </c>
      <c r="G77" s="34" t="s">
        <v>701</v>
      </c>
      <c r="H77" s="34" t="s">
        <v>720</v>
      </c>
      <c r="I77" s="26" t="s">
        <v>712</v>
      </c>
      <c r="J77" s="34">
        <v>39</v>
      </c>
      <c r="K77" s="34">
        <v>3</v>
      </c>
      <c r="L77" s="40">
        <v>6.6959999999920683</v>
      </c>
      <c r="M77" s="34">
        <v>77</v>
      </c>
      <c r="N77" s="34">
        <v>25</v>
      </c>
      <c r="O77" s="40">
        <v>57</v>
      </c>
      <c r="P77" s="51">
        <v>39.051859999999998</v>
      </c>
      <c r="Q77" s="65">
        <v>-77.432477000000006</v>
      </c>
      <c r="R77" s="1" t="s">
        <v>718</v>
      </c>
    </row>
    <row r="78" spans="1:19" ht="12" thickBot="1" x14ac:dyDescent="0.25">
      <c r="A78" s="20">
        <v>77</v>
      </c>
      <c r="B78" s="66" t="s">
        <v>202</v>
      </c>
      <c r="C78" s="67" t="s">
        <v>710</v>
      </c>
      <c r="D78" s="68"/>
      <c r="E78" s="68">
        <v>27</v>
      </c>
      <c r="F78" s="68" t="s">
        <v>721</v>
      </c>
      <c r="G78" s="68" t="s">
        <v>708</v>
      </c>
      <c r="H78" s="68" t="s">
        <v>720</v>
      </c>
      <c r="I78" s="69" t="s">
        <v>709</v>
      </c>
      <c r="J78" s="68">
        <v>39</v>
      </c>
      <c r="K78" s="68">
        <v>5</v>
      </c>
      <c r="L78" s="70">
        <v>55.75919999999428</v>
      </c>
      <c r="M78" s="68">
        <v>77</v>
      </c>
      <c r="N78" s="68">
        <v>29</v>
      </c>
      <c r="O78" s="70">
        <v>47</v>
      </c>
      <c r="P78" s="71">
        <v>39.098821999999998</v>
      </c>
      <c r="Q78" s="72">
        <v>-77.496486000000004</v>
      </c>
      <c r="R78" s="1" t="s">
        <v>722</v>
      </c>
    </row>
    <row r="80" spans="1:19" x14ac:dyDescent="0.2">
      <c r="C80" s="1"/>
      <c r="D80" s="44"/>
      <c r="E80" s="1"/>
      <c r="F80" s="44"/>
      <c r="G80" s="1"/>
      <c r="H80" s="44"/>
      <c r="I80" s="1"/>
      <c r="J80" s="44"/>
      <c r="K80" s="1"/>
      <c r="L80" s="44"/>
      <c r="M80" s="1"/>
      <c r="N80" s="44"/>
      <c r="O80" s="1"/>
      <c r="P80" s="44"/>
      <c r="Q80" s="1"/>
    </row>
  </sheetData>
  <hyperlinks>
    <hyperlink ref="S28" r:id="rId1" xr:uid="{00000000-0004-0000-0400-000000000000}"/>
    <hyperlink ref="S40" r:id="rId2" xr:uid="{00000000-0004-0000-0400-000001000000}"/>
    <hyperlink ref="S36" r:id="rId3" xr:uid="{00000000-0004-0000-0400-000002000000}"/>
    <hyperlink ref="S39" r:id="rId4" xr:uid="{00000000-0004-0000-0400-000003000000}"/>
    <hyperlink ref="S34" r:id="rId5" xr:uid="{00000000-0004-0000-0400-000004000000}"/>
    <hyperlink ref="S35" r:id="rId6" xr:uid="{00000000-0004-0000-0400-000005000000}"/>
    <hyperlink ref="S18" r:id="rId7" xr:uid="{00000000-0004-0000-0400-000006000000}"/>
    <hyperlink ref="S15" r:id="rId8" xr:uid="{00000000-0004-0000-0400-000007000000}"/>
    <hyperlink ref="S14" r:id="rId9" xr:uid="{00000000-0004-0000-0400-000008000000}"/>
    <hyperlink ref="S11" r:id="rId10" xr:uid="{00000000-0004-0000-0400-000009000000}"/>
    <hyperlink ref="S7" r:id="rId11" xr:uid="{00000000-0004-0000-0400-00000A000000}"/>
    <hyperlink ref="S4" r:id="rId12" xr:uid="{00000000-0004-0000-0400-00000B000000}"/>
    <hyperlink ref="S41" r:id="rId13" xr:uid="{00000000-0004-0000-0400-00000C000000}"/>
    <hyperlink ref="S43" r:id="rId14" xr:uid="{00000000-0004-0000-0400-00000D000000}"/>
    <hyperlink ref="S16" r:id="rId15" xr:uid="{00000000-0004-0000-0400-00000E000000}"/>
    <hyperlink ref="S27" r:id="rId16" xr:uid="{00000000-0004-0000-0400-00000F000000}"/>
    <hyperlink ref="S44" r:id="rId17" xr:uid="{00000000-0004-0000-0400-000010000000}"/>
    <hyperlink ref="S45" r:id="rId18" xr:uid="{00000000-0004-0000-0400-000011000000}"/>
    <hyperlink ref="S42" r:id="rId19" xr:uid="{00000000-0004-0000-0400-000012000000}"/>
    <hyperlink ref="S46" r:id="rId20" xr:uid="{00000000-0004-0000-0400-000013000000}"/>
  </hyperlinks>
  <pageMargins left="0.32" right="0.31" top="0.66" bottom="0.61" header="0.38" footer="0.28999999999999998"/>
  <pageSetup paperSize="3" scale="78" fitToHeight="99" orientation="landscape" r:id="rId21"/>
  <headerFooter alignWithMargins="0">
    <oddHeader>&amp;LVA SOS&amp;C&amp;"Arial,Bold"&amp;12Loudoun Wildlife Conservancy - Stations&amp;R2008</oddHeader>
    <oddFooter>&amp;L&amp;Z\&amp;F\&amp;A&amp;R&amp;D</oddFooter>
  </headerFooter>
  <legacy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7"/>
  <sheetViews>
    <sheetView topLeftCell="A67" workbookViewId="0">
      <selection activeCell="E97" sqref="E97"/>
    </sheetView>
  </sheetViews>
  <sheetFormatPr defaultRowHeight="11.25" x14ac:dyDescent="0.2"/>
  <cols>
    <col min="1" max="1" width="13.140625" style="87" customWidth="1"/>
    <col min="2" max="16384" width="9.140625" style="87"/>
  </cols>
  <sheetData>
    <row r="1" spans="1:4" x14ac:dyDescent="0.2">
      <c r="A1" s="87">
        <v>1</v>
      </c>
      <c r="B1" s="87" t="s">
        <v>399</v>
      </c>
      <c r="C1" s="87" t="s">
        <v>400</v>
      </c>
      <c r="D1" s="87">
        <v>0.99</v>
      </c>
    </row>
    <row r="2" spans="1:4" x14ac:dyDescent="0.2">
      <c r="A2" s="87">
        <v>2</v>
      </c>
      <c r="B2" s="87" t="s">
        <v>401</v>
      </c>
      <c r="C2" s="87" t="s">
        <v>400</v>
      </c>
      <c r="D2" s="87">
        <v>0.99</v>
      </c>
    </row>
    <row r="3" spans="1:4" x14ac:dyDescent="0.2">
      <c r="A3" s="87">
        <v>3</v>
      </c>
      <c r="B3" s="87" t="s">
        <v>402</v>
      </c>
      <c r="C3" s="87" t="s">
        <v>403</v>
      </c>
      <c r="D3" s="87">
        <v>0.25</v>
      </c>
    </row>
    <row r="4" spans="1:4" x14ac:dyDescent="0.2">
      <c r="A4" s="87">
        <v>4</v>
      </c>
      <c r="B4" s="87" t="s">
        <v>404</v>
      </c>
      <c r="C4" s="87" t="s">
        <v>403</v>
      </c>
      <c r="D4" s="87">
        <v>0.25</v>
      </c>
    </row>
    <row r="5" spans="1:4" x14ac:dyDescent="0.2">
      <c r="A5" s="87">
        <v>5</v>
      </c>
      <c r="B5" s="87" t="s">
        <v>402</v>
      </c>
      <c r="C5" s="87" t="s">
        <v>403</v>
      </c>
      <c r="D5" s="87">
        <v>0.25</v>
      </c>
    </row>
    <row r="6" spans="1:4" x14ac:dyDescent="0.2">
      <c r="A6" s="87">
        <v>6</v>
      </c>
      <c r="B6" s="87" t="s">
        <v>399</v>
      </c>
      <c r="C6" s="87" t="s">
        <v>405</v>
      </c>
      <c r="D6" s="87">
        <v>0.5</v>
      </c>
    </row>
    <row r="7" spans="1:4" x14ac:dyDescent="0.2">
      <c r="A7" s="87">
        <v>7</v>
      </c>
      <c r="B7" s="87" t="s">
        <v>399</v>
      </c>
      <c r="C7" s="87" t="s">
        <v>405</v>
      </c>
      <c r="D7" s="87">
        <v>0.5</v>
      </c>
    </row>
    <row r="8" spans="1:4" x14ac:dyDescent="0.2">
      <c r="A8" s="87">
        <v>8</v>
      </c>
      <c r="B8" s="87" t="s">
        <v>404</v>
      </c>
      <c r="C8" s="87" t="s">
        <v>405</v>
      </c>
      <c r="D8" s="87">
        <v>0.5</v>
      </c>
    </row>
    <row r="9" spans="1:4" x14ac:dyDescent="0.2">
      <c r="A9" s="87">
        <v>9</v>
      </c>
      <c r="B9" s="87" t="s">
        <v>406</v>
      </c>
      <c r="C9" s="87" t="s">
        <v>407</v>
      </c>
      <c r="D9" s="87">
        <v>0.75</v>
      </c>
    </row>
    <row r="10" spans="1:4" x14ac:dyDescent="0.2">
      <c r="A10" s="87">
        <v>10</v>
      </c>
      <c r="B10" s="87" t="s">
        <v>408</v>
      </c>
      <c r="C10" s="87" t="s">
        <v>407</v>
      </c>
      <c r="D10" s="87">
        <v>0.75</v>
      </c>
    </row>
    <row r="11" spans="1:4" x14ac:dyDescent="0.2">
      <c r="A11" s="87">
        <v>11</v>
      </c>
      <c r="B11" s="87" t="s">
        <v>409</v>
      </c>
      <c r="C11" s="87" t="s">
        <v>407</v>
      </c>
      <c r="D11" s="87">
        <v>0.75</v>
      </c>
    </row>
    <row r="12" spans="1:4" x14ac:dyDescent="0.2">
      <c r="A12" s="87">
        <v>12</v>
      </c>
      <c r="B12" s="87" t="s">
        <v>410</v>
      </c>
      <c r="C12" s="87" t="s">
        <v>400</v>
      </c>
      <c r="D12" s="87">
        <v>0.9</v>
      </c>
    </row>
    <row r="35" spans="1:2" ht="22.5" x14ac:dyDescent="0.2">
      <c r="A35" s="1" t="s">
        <v>421</v>
      </c>
      <c r="B35" s="90" t="s">
        <v>431</v>
      </c>
    </row>
    <row r="36" spans="1:2" x14ac:dyDescent="0.2">
      <c r="A36" s="1" t="s">
        <v>444</v>
      </c>
      <c r="B36" s="1">
        <v>1</v>
      </c>
    </row>
    <row r="37" spans="1:2" x14ac:dyDescent="0.2">
      <c r="A37" s="1" t="s">
        <v>445</v>
      </c>
      <c r="B37" s="1">
        <v>2</v>
      </c>
    </row>
    <row r="38" spans="1:2" x14ac:dyDescent="0.2">
      <c r="A38" s="1" t="s">
        <v>446</v>
      </c>
      <c r="B38" s="1">
        <v>3</v>
      </c>
    </row>
    <row r="39" spans="1:2" x14ac:dyDescent="0.2">
      <c r="A39" s="1" t="s">
        <v>447</v>
      </c>
      <c r="B39" s="1">
        <v>4</v>
      </c>
    </row>
    <row r="40" spans="1:2" x14ac:dyDescent="0.2">
      <c r="A40" s="1" t="s">
        <v>448</v>
      </c>
      <c r="B40" s="1">
        <v>5</v>
      </c>
    </row>
    <row r="41" spans="1:2" x14ac:dyDescent="0.2">
      <c r="A41" s="1" t="s">
        <v>449</v>
      </c>
      <c r="B41" s="1">
        <v>6</v>
      </c>
    </row>
    <row r="42" spans="1:2" x14ac:dyDescent="0.2">
      <c r="A42" s="1" t="s">
        <v>450</v>
      </c>
      <c r="B42" s="1">
        <v>7</v>
      </c>
    </row>
    <row r="43" spans="1:2" x14ac:dyDescent="0.2">
      <c r="A43" s="1" t="s">
        <v>451</v>
      </c>
      <c r="B43" s="1">
        <v>8</v>
      </c>
    </row>
    <row r="44" spans="1:2" x14ac:dyDescent="0.2">
      <c r="A44" s="1" t="s">
        <v>452</v>
      </c>
      <c r="B44" s="1">
        <v>9</v>
      </c>
    </row>
    <row r="45" spans="1:2" x14ac:dyDescent="0.2">
      <c r="A45" s="1" t="s">
        <v>453</v>
      </c>
      <c r="B45" s="1">
        <v>10</v>
      </c>
    </row>
    <row r="46" spans="1:2" x14ac:dyDescent="0.2">
      <c r="A46" s="1" t="s">
        <v>454</v>
      </c>
      <c r="B46" s="1">
        <v>11</v>
      </c>
    </row>
    <row r="47" spans="1:2" x14ac:dyDescent="0.2">
      <c r="A47" s="1" t="s">
        <v>455</v>
      </c>
      <c r="B47" s="1">
        <v>12</v>
      </c>
    </row>
    <row r="48" spans="1:2" x14ac:dyDescent="0.2">
      <c r="A48" s="1" t="s">
        <v>456</v>
      </c>
      <c r="B48" s="1">
        <v>13</v>
      </c>
    </row>
    <row r="49" spans="1:2" x14ac:dyDescent="0.2">
      <c r="A49" s="1" t="s">
        <v>457</v>
      </c>
      <c r="B49" s="1">
        <v>14</v>
      </c>
    </row>
    <row r="50" spans="1:2" x14ac:dyDescent="0.2">
      <c r="A50" s="1" t="s">
        <v>458</v>
      </c>
      <c r="B50" s="1">
        <v>15</v>
      </c>
    </row>
    <row r="51" spans="1:2" x14ac:dyDescent="0.2">
      <c r="A51" s="1" t="s">
        <v>459</v>
      </c>
      <c r="B51" s="1">
        <v>16</v>
      </c>
    </row>
    <row r="52" spans="1:2" x14ac:dyDescent="0.2">
      <c r="A52" s="1" t="s">
        <v>460</v>
      </c>
      <c r="B52" s="1">
        <v>17</v>
      </c>
    </row>
    <row r="53" spans="1:2" x14ac:dyDescent="0.2">
      <c r="A53" s="1" t="s">
        <v>461</v>
      </c>
      <c r="B53" s="1">
        <v>18</v>
      </c>
    </row>
    <row r="54" spans="1:2" x14ac:dyDescent="0.2">
      <c r="A54" s="1" t="s">
        <v>462</v>
      </c>
      <c r="B54" s="1">
        <v>19</v>
      </c>
    </row>
    <row r="55" spans="1:2" x14ac:dyDescent="0.2">
      <c r="A55" s="1" t="s">
        <v>463</v>
      </c>
      <c r="B55" s="1">
        <v>20</v>
      </c>
    </row>
    <row r="56" spans="1:2" x14ac:dyDescent="0.2">
      <c r="A56" s="1" t="s">
        <v>464</v>
      </c>
      <c r="B56" s="1">
        <v>21</v>
      </c>
    </row>
    <row r="57" spans="1:2" x14ac:dyDescent="0.2">
      <c r="A57" s="1" t="s">
        <v>465</v>
      </c>
      <c r="B57" s="1">
        <v>22</v>
      </c>
    </row>
    <row r="58" spans="1:2" x14ac:dyDescent="0.2">
      <c r="A58" s="1" t="s">
        <v>466</v>
      </c>
      <c r="B58" s="1">
        <v>23</v>
      </c>
    </row>
    <row r="59" spans="1:2" x14ac:dyDescent="0.2">
      <c r="A59" s="1" t="s">
        <v>467</v>
      </c>
      <c r="B59" s="1">
        <v>24</v>
      </c>
    </row>
    <row r="60" spans="1:2" x14ac:dyDescent="0.2">
      <c r="A60" s="1" t="s">
        <v>468</v>
      </c>
      <c r="B60" s="1">
        <v>25</v>
      </c>
    </row>
    <row r="61" spans="1:2" x14ac:dyDescent="0.2">
      <c r="A61" s="1" t="s">
        <v>469</v>
      </c>
      <c r="B61" s="1">
        <v>26</v>
      </c>
    </row>
    <row r="62" spans="1:2" x14ac:dyDescent="0.2">
      <c r="A62" s="1" t="s">
        <v>470</v>
      </c>
      <c r="B62" s="1">
        <v>27</v>
      </c>
    </row>
    <row r="63" spans="1:2" x14ac:dyDescent="0.2">
      <c r="A63" s="1" t="s">
        <v>471</v>
      </c>
      <c r="B63" s="1">
        <v>28</v>
      </c>
    </row>
    <row r="64" spans="1:2" x14ac:dyDescent="0.2">
      <c r="A64" s="1" t="s">
        <v>472</v>
      </c>
      <c r="B64" s="1">
        <v>29</v>
      </c>
    </row>
    <row r="65" spans="1:2" x14ac:dyDescent="0.2">
      <c r="A65" s="1" t="s">
        <v>473</v>
      </c>
      <c r="B65" s="1">
        <v>30</v>
      </c>
    </row>
    <row r="66" spans="1:2" x14ac:dyDescent="0.2">
      <c r="A66" s="1" t="s">
        <v>474</v>
      </c>
      <c r="B66" s="1">
        <v>31</v>
      </c>
    </row>
    <row r="67" spans="1:2" x14ac:dyDescent="0.2">
      <c r="A67" s="1" t="s">
        <v>475</v>
      </c>
      <c r="B67" s="1">
        <v>32</v>
      </c>
    </row>
    <row r="68" spans="1:2" x14ac:dyDescent="0.2">
      <c r="A68" s="1" t="s">
        <v>476</v>
      </c>
      <c r="B68" s="1">
        <v>33</v>
      </c>
    </row>
    <row r="69" spans="1:2" x14ac:dyDescent="0.2">
      <c r="A69" s="1" t="s">
        <v>477</v>
      </c>
      <c r="B69" s="1">
        <v>34</v>
      </c>
    </row>
    <row r="70" spans="1:2" x14ac:dyDescent="0.2">
      <c r="A70" s="1" t="s">
        <v>478</v>
      </c>
      <c r="B70" s="1">
        <v>35</v>
      </c>
    </row>
    <row r="71" spans="1:2" x14ac:dyDescent="0.2">
      <c r="A71" s="1" t="s">
        <v>479</v>
      </c>
      <c r="B71" s="1">
        <v>36</v>
      </c>
    </row>
    <row r="72" spans="1:2" x14ac:dyDescent="0.2">
      <c r="A72" s="1" t="s">
        <v>480</v>
      </c>
      <c r="B72" s="1">
        <v>37</v>
      </c>
    </row>
    <row r="73" spans="1:2" x14ac:dyDescent="0.2">
      <c r="A73" s="1" t="s">
        <v>481</v>
      </c>
      <c r="B73" s="1">
        <v>38</v>
      </c>
    </row>
    <row r="74" spans="1:2" x14ac:dyDescent="0.2">
      <c r="A74" s="1" t="s">
        <v>482</v>
      </c>
      <c r="B74" s="1">
        <v>39</v>
      </c>
    </row>
    <row r="75" spans="1:2" x14ac:dyDescent="0.2">
      <c r="A75" s="1" t="s">
        <v>483</v>
      </c>
      <c r="B75" s="1">
        <v>40</v>
      </c>
    </row>
    <row r="76" spans="1:2" x14ac:dyDescent="0.2">
      <c r="A76" s="1" t="s">
        <v>484</v>
      </c>
      <c r="B76" s="1">
        <v>41</v>
      </c>
    </row>
    <row r="77" spans="1:2" x14ac:dyDescent="0.2">
      <c r="A77" s="1" t="s">
        <v>485</v>
      </c>
      <c r="B77" s="1">
        <v>42</v>
      </c>
    </row>
    <row r="78" spans="1:2" x14ac:dyDescent="0.2">
      <c r="A78" s="1" t="s">
        <v>486</v>
      </c>
      <c r="B78" s="1">
        <v>43</v>
      </c>
    </row>
    <row r="79" spans="1:2" x14ac:dyDescent="0.2">
      <c r="A79" s="1" t="s">
        <v>487</v>
      </c>
      <c r="B79" s="1">
        <v>44</v>
      </c>
    </row>
    <row r="80" spans="1:2" x14ac:dyDescent="0.2">
      <c r="A80" s="1" t="s">
        <v>488</v>
      </c>
      <c r="B80" s="1">
        <v>45</v>
      </c>
    </row>
    <row r="81" spans="1:2" x14ac:dyDescent="0.2">
      <c r="A81" s="1" t="s">
        <v>489</v>
      </c>
      <c r="B81" s="1">
        <v>46</v>
      </c>
    </row>
    <row r="82" spans="1:2" x14ac:dyDescent="0.2">
      <c r="A82" s="1" t="s">
        <v>490</v>
      </c>
      <c r="B82" s="1">
        <v>47</v>
      </c>
    </row>
    <row r="83" spans="1:2" x14ac:dyDescent="0.2">
      <c r="A83" s="1" t="s">
        <v>491</v>
      </c>
      <c r="B83" s="1">
        <v>48</v>
      </c>
    </row>
    <row r="84" spans="1:2" x14ac:dyDescent="0.2">
      <c r="A84" s="1" t="s">
        <v>492</v>
      </c>
      <c r="B84" s="1">
        <v>49</v>
      </c>
    </row>
    <row r="85" spans="1:2" x14ac:dyDescent="0.2">
      <c r="A85" s="1" t="s">
        <v>493</v>
      </c>
      <c r="B85" s="1">
        <v>50</v>
      </c>
    </row>
    <row r="86" spans="1:2" x14ac:dyDescent="0.2">
      <c r="A86" s="1" t="s">
        <v>517</v>
      </c>
      <c r="B86" s="1">
        <v>51</v>
      </c>
    </row>
    <row r="87" spans="1:2" x14ac:dyDescent="0.2">
      <c r="A87" s="1" t="s">
        <v>518</v>
      </c>
      <c r="B87" s="1">
        <v>52</v>
      </c>
    </row>
    <row r="88" spans="1:2" x14ac:dyDescent="0.2">
      <c r="A88" s="1" t="s">
        <v>519</v>
      </c>
      <c r="B88" s="1">
        <v>53</v>
      </c>
    </row>
    <row r="89" spans="1:2" x14ac:dyDescent="0.2">
      <c r="A89" s="1" t="s">
        <v>594</v>
      </c>
      <c r="B89" s="1">
        <v>54</v>
      </c>
    </row>
    <row r="90" spans="1:2" x14ac:dyDescent="0.2">
      <c r="A90" s="1" t="s">
        <v>618</v>
      </c>
      <c r="B90" s="1">
        <v>55</v>
      </c>
    </row>
    <row r="91" spans="1:2" x14ac:dyDescent="0.2">
      <c r="A91" s="1" t="s">
        <v>592</v>
      </c>
      <c r="B91" s="1">
        <v>56</v>
      </c>
    </row>
    <row r="92" spans="1:2" x14ac:dyDescent="0.2">
      <c r="A92" s="1" t="s">
        <v>593</v>
      </c>
      <c r="B92" s="1">
        <v>57</v>
      </c>
    </row>
    <row r="93" spans="1:2" x14ac:dyDescent="0.2">
      <c r="A93" s="1" t="s">
        <v>619</v>
      </c>
      <c r="B93" s="1">
        <v>58</v>
      </c>
    </row>
    <row r="94" spans="1:2" x14ac:dyDescent="0.2">
      <c r="A94" s="1" t="s">
        <v>620</v>
      </c>
      <c r="B94" s="1">
        <v>59</v>
      </c>
    </row>
    <row r="95" spans="1:2" x14ac:dyDescent="0.2">
      <c r="A95" s="1" t="s">
        <v>621</v>
      </c>
      <c r="B95" s="1">
        <v>60</v>
      </c>
    </row>
    <row r="96" spans="1:2" x14ac:dyDescent="0.2">
      <c r="A96" s="1" t="s">
        <v>638</v>
      </c>
      <c r="B96" s="1">
        <v>61</v>
      </c>
    </row>
    <row r="97" spans="1:2" x14ac:dyDescent="0.2">
      <c r="A97" s="1" t="s">
        <v>639</v>
      </c>
      <c r="B97" s="1">
        <v>62</v>
      </c>
    </row>
    <row r="98" spans="1:2" x14ac:dyDescent="0.2">
      <c r="A98" s="1" t="s">
        <v>637</v>
      </c>
      <c r="B98" s="1">
        <v>63</v>
      </c>
    </row>
    <row r="99" spans="1:2" x14ac:dyDescent="0.2">
      <c r="A99" s="1" t="s">
        <v>660</v>
      </c>
      <c r="B99" s="1">
        <v>64</v>
      </c>
    </row>
    <row r="100" spans="1:2" x14ac:dyDescent="0.2">
      <c r="A100" s="1" t="s">
        <v>661</v>
      </c>
      <c r="B100" s="1">
        <v>65</v>
      </c>
    </row>
    <row r="101" spans="1:2" x14ac:dyDescent="0.2">
      <c r="A101" s="1" t="s">
        <v>662</v>
      </c>
      <c r="B101" s="1">
        <v>66</v>
      </c>
    </row>
    <row r="102" spans="1:2" x14ac:dyDescent="0.2">
      <c r="A102" s="1" t="s">
        <v>688</v>
      </c>
      <c r="B102" s="1">
        <v>67</v>
      </c>
    </row>
    <row r="103" spans="1:2" x14ac:dyDescent="0.2">
      <c r="A103" s="1" t="s">
        <v>689</v>
      </c>
      <c r="B103" s="1">
        <v>68</v>
      </c>
    </row>
    <row r="104" spans="1:2" x14ac:dyDescent="0.2">
      <c r="A104" s="1" t="s">
        <v>690</v>
      </c>
      <c r="B104" s="1">
        <v>69</v>
      </c>
    </row>
    <row r="105" spans="1:2" x14ac:dyDescent="0.2">
      <c r="A105" s="1" t="s">
        <v>691</v>
      </c>
      <c r="B105" s="1">
        <v>70</v>
      </c>
    </row>
    <row r="106" spans="1:2" x14ac:dyDescent="0.2">
      <c r="A106" s="1" t="s">
        <v>692</v>
      </c>
      <c r="B106" s="1">
        <v>71</v>
      </c>
    </row>
    <row r="107" spans="1:2" x14ac:dyDescent="0.2">
      <c r="A107" s="1" t="s">
        <v>693</v>
      </c>
      <c r="B107" s="1">
        <v>72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44"/>
  <sheetViews>
    <sheetView topLeftCell="A16" workbookViewId="0">
      <selection activeCell="L33" sqref="L33"/>
    </sheetView>
  </sheetViews>
  <sheetFormatPr defaultRowHeight="12.75" x14ac:dyDescent="0.2"/>
  <cols>
    <col min="1" max="1" width="24.7109375" customWidth="1"/>
    <col min="2" max="2" width="28.42578125" customWidth="1"/>
    <col min="5" max="5" width="9.140625" style="116"/>
  </cols>
  <sheetData>
    <row r="1" spans="1:5" x14ac:dyDescent="0.2">
      <c r="A1" s="4" t="s">
        <v>35</v>
      </c>
      <c r="B1" s="1" t="s">
        <v>36</v>
      </c>
      <c r="C1" t="s">
        <v>427</v>
      </c>
      <c r="E1" s="116" t="s">
        <v>440</v>
      </c>
    </row>
    <row r="2" spans="1:5" ht="15" x14ac:dyDescent="0.25">
      <c r="A2" t="s">
        <v>422</v>
      </c>
      <c r="B2" s="118" t="s">
        <v>5</v>
      </c>
      <c r="C2">
        <v>6</v>
      </c>
      <c r="E2" s="117">
        <f>8/30*100</f>
        <v>26.666666666666668</v>
      </c>
    </row>
    <row r="3" spans="1:5" ht="15" x14ac:dyDescent="0.25">
      <c r="A3" t="s">
        <v>423</v>
      </c>
      <c r="B3" s="118" t="s">
        <v>3</v>
      </c>
      <c r="C3">
        <v>12</v>
      </c>
      <c r="E3" s="117">
        <f>16/30*100</f>
        <v>53.333333333333336</v>
      </c>
    </row>
    <row r="4" spans="1:5" x14ac:dyDescent="0.2">
      <c r="A4" s="88" t="s">
        <v>426</v>
      </c>
      <c r="B4" t="s">
        <v>9</v>
      </c>
      <c r="C4">
        <v>20</v>
      </c>
      <c r="E4" s="116">
        <f>22/30*100</f>
        <v>73.333333333333329</v>
      </c>
    </row>
    <row r="5" spans="1:5" x14ac:dyDescent="0.2">
      <c r="A5" s="88" t="s">
        <v>439</v>
      </c>
      <c r="B5" t="s">
        <v>45</v>
      </c>
      <c r="C5">
        <v>24</v>
      </c>
    </row>
    <row r="8" spans="1:5" ht="13.5" thickBot="1" x14ac:dyDescent="0.25"/>
    <row r="9" spans="1:5" x14ac:dyDescent="0.2">
      <c r="A9" s="110" t="s">
        <v>37</v>
      </c>
      <c r="B9" s="104" t="s">
        <v>38</v>
      </c>
    </row>
    <row r="10" spans="1:5" ht="15" x14ac:dyDescent="0.25">
      <c r="A10" s="111" t="s">
        <v>424</v>
      </c>
      <c r="B10" s="119" t="s">
        <v>97</v>
      </c>
      <c r="E10" s="117">
        <f>7/12*100</f>
        <v>58.333333333333336</v>
      </c>
    </row>
    <row r="11" spans="1:5" x14ac:dyDescent="0.2">
      <c r="A11" s="113">
        <v>8</v>
      </c>
      <c r="B11" s="112" t="s">
        <v>393</v>
      </c>
      <c r="E11" s="116">
        <f>8/12*100</f>
        <v>66.666666666666657</v>
      </c>
    </row>
    <row r="12" spans="1:5" ht="13.5" thickBot="1" x14ac:dyDescent="0.25">
      <c r="A12" s="114" t="s">
        <v>425</v>
      </c>
      <c r="B12" s="115" t="s">
        <v>96</v>
      </c>
    </row>
    <row r="18" spans="1:5" ht="13.5" thickBot="1" x14ac:dyDescent="0.25"/>
    <row r="19" spans="1:5" x14ac:dyDescent="0.2">
      <c r="A19" s="103" t="s">
        <v>0</v>
      </c>
      <c r="B19" s="104" t="s">
        <v>1</v>
      </c>
    </row>
    <row r="20" spans="1:5" ht="15" x14ac:dyDescent="0.25">
      <c r="A20" s="105" t="s">
        <v>435</v>
      </c>
      <c r="B20" s="119" t="s">
        <v>433</v>
      </c>
      <c r="E20" s="117">
        <v>42.5</v>
      </c>
    </row>
    <row r="21" spans="1:5" ht="15" x14ac:dyDescent="0.25">
      <c r="A21" s="107" t="s">
        <v>436</v>
      </c>
      <c r="B21" s="119" t="s">
        <v>432</v>
      </c>
      <c r="E21" s="117">
        <v>59.5</v>
      </c>
    </row>
    <row r="22" spans="1:5" x14ac:dyDescent="0.2">
      <c r="A22" s="107" t="s">
        <v>437</v>
      </c>
      <c r="B22" s="106" t="s">
        <v>9</v>
      </c>
      <c r="E22" s="116">
        <v>72.5</v>
      </c>
    </row>
    <row r="23" spans="1:5" ht="13.5" thickBot="1" x14ac:dyDescent="0.25">
      <c r="A23" s="108" t="s">
        <v>438</v>
      </c>
      <c r="B23" s="109" t="s">
        <v>45</v>
      </c>
    </row>
    <row r="36" spans="3:4" x14ac:dyDescent="0.2">
      <c r="D36" s="88" t="s">
        <v>434</v>
      </c>
    </row>
    <row r="37" spans="3:4" x14ac:dyDescent="0.2">
      <c r="C37">
        <v>1</v>
      </c>
      <c r="D37" t="str">
        <f>IF(C37&lt;=42,"Severe Stress",IF(C37&lt;=59,"Stress",IF(C37&lt;=72,"Good","Excellent")))</f>
        <v>Severe Stress</v>
      </c>
    </row>
    <row r="38" spans="3:4" x14ac:dyDescent="0.2">
      <c r="C38">
        <v>41</v>
      </c>
      <c r="D38" t="str">
        <f t="shared" ref="D38:D44" si="0">IF(C38&lt;=42,"Severe Stress",IF(C38&lt;=59,"Stress",IF(C38&lt;=72,"Good","Excellent")))</f>
        <v>Severe Stress</v>
      </c>
    </row>
    <row r="39" spans="3:4" x14ac:dyDescent="0.2">
      <c r="C39">
        <v>43</v>
      </c>
      <c r="D39" t="str">
        <f t="shared" si="0"/>
        <v>Stress</v>
      </c>
    </row>
    <row r="40" spans="3:4" x14ac:dyDescent="0.2">
      <c r="C40">
        <v>59</v>
      </c>
      <c r="D40" t="str">
        <f t="shared" si="0"/>
        <v>Stress</v>
      </c>
    </row>
    <row r="41" spans="3:4" x14ac:dyDescent="0.2">
      <c r="C41">
        <v>60</v>
      </c>
      <c r="D41" t="str">
        <f t="shared" si="0"/>
        <v>Good</v>
      </c>
    </row>
    <row r="42" spans="3:4" x14ac:dyDescent="0.2">
      <c r="C42">
        <v>61</v>
      </c>
      <c r="D42" t="str">
        <f t="shared" si="0"/>
        <v>Good</v>
      </c>
    </row>
    <row r="43" spans="3:4" x14ac:dyDescent="0.2">
      <c r="C43">
        <v>72</v>
      </c>
      <c r="D43" t="str">
        <f t="shared" si="0"/>
        <v>Good</v>
      </c>
    </row>
    <row r="44" spans="3:4" x14ac:dyDescent="0.2">
      <c r="C44">
        <v>73</v>
      </c>
      <c r="D44" t="str">
        <f t="shared" si="0"/>
        <v>Excellent</v>
      </c>
    </row>
  </sheetData>
  <pageMargins left="0.7" right="0.7" top="0.75" bottom="0.75" header="0.3" footer="0.3"/>
  <pageSetup orientation="portrait"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205"/>
  <sheetViews>
    <sheetView topLeftCell="A17" workbookViewId="0">
      <selection activeCell="W53" sqref="W53"/>
    </sheetView>
  </sheetViews>
  <sheetFormatPr defaultRowHeight="12.75" x14ac:dyDescent="0.2"/>
  <sheetData>
    <row r="1" spans="1:4" x14ac:dyDescent="0.2">
      <c r="A1" t="s">
        <v>35</v>
      </c>
      <c r="B1" t="s">
        <v>36</v>
      </c>
      <c r="C1" t="s">
        <v>37</v>
      </c>
      <c r="D1" t="s">
        <v>38</v>
      </c>
    </row>
    <row r="2" spans="1:4" x14ac:dyDescent="0.2">
      <c r="A2">
        <v>3</v>
      </c>
      <c r="B2" t="s">
        <v>5</v>
      </c>
      <c r="C2">
        <v>1</v>
      </c>
      <c r="D2" t="s">
        <v>97</v>
      </c>
    </row>
    <row r="3" spans="1:4" x14ac:dyDescent="0.2">
      <c r="A3">
        <v>3</v>
      </c>
      <c r="B3" t="s">
        <v>5</v>
      </c>
      <c r="C3">
        <v>2</v>
      </c>
      <c r="D3" t="s">
        <v>97</v>
      </c>
    </row>
    <row r="4" spans="1:4" x14ac:dyDescent="0.2">
      <c r="A4">
        <v>3</v>
      </c>
      <c r="B4" t="s">
        <v>5</v>
      </c>
      <c r="C4">
        <v>2</v>
      </c>
      <c r="D4" t="s">
        <v>97</v>
      </c>
    </row>
    <row r="5" spans="1:4" x14ac:dyDescent="0.2">
      <c r="A5">
        <v>3</v>
      </c>
      <c r="B5" t="s">
        <v>5</v>
      </c>
      <c r="C5">
        <v>2</v>
      </c>
      <c r="D5" t="s">
        <v>97</v>
      </c>
    </row>
    <row r="6" spans="1:4" x14ac:dyDescent="0.2">
      <c r="A6">
        <v>3</v>
      </c>
      <c r="B6" t="s">
        <v>5</v>
      </c>
      <c r="C6">
        <v>2</v>
      </c>
      <c r="D6" t="s">
        <v>97</v>
      </c>
    </row>
    <row r="7" spans="1:4" x14ac:dyDescent="0.2">
      <c r="A7">
        <v>3</v>
      </c>
      <c r="B7" t="s">
        <v>5</v>
      </c>
      <c r="C7">
        <v>3</v>
      </c>
      <c r="D7" t="s">
        <v>97</v>
      </c>
    </row>
    <row r="8" spans="1:4" x14ac:dyDescent="0.2">
      <c r="A8">
        <v>3</v>
      </c>
      <c r="B8" t="s">
        <v>82</v>
      </c>
      <c r="C8">
        <v>3</v>
      </c>
      <c r="D8" t="s">
        <v>97</v>
      </c>
    </row>
    <row r="9" spans="1:4" x14ac:dyDescent="0.2">
      <c r="A9">
        <v>3</v>
      </c>
      <c r="B9" t="s">
        <v>5</v>
      </c>
      <c r="C9">
        <v>4</v>
      </c>
      <c r="D9" t="s">
        <v>97</v>
      </c>
    </row>
    <row r="10" spans="1:4" x14ac:dyDescent="0.2">
      <c r="A10">
        <v>3</v>
      </c>
      <c r="B10" t="s">
        <v>82</v>
      </c>
      <c r="C10">
        <v>4</v>
      </c>
      <c r="D10" t="s">
        <v>97</v>
      </c>
    </row>
    <row r="11" spans="1:4" x14ac:dyDescent="0.2">
      <c r="A11">
        <v>3</v>
      </c>
      <c r="B11" t="s">
        <v>82</v>
      </c>
      <c r="C11">
        <v>5</v>
      </c>
      <c r="D11" t="s">
        <v>97</v>
      </c>
    </row>
    <row r="12" spans="1:4" x14ac:dyDescent="0.2">
      <c r="A12">
        <v>3</v>
      </c>
      <c r="B12" t="s">
        <v>5</v>
      </c>
      <c r="C12">
        <v>6</v>
      </c>
      <c r="D12" t="s">
        <v>97</v>
      </c>
    </row>
    <row r="13" spans="1:4" x14ac:dyDescent="0.2">
      <c r="A13">
        <v>3</v>
      </c>
      <c r="B13" t="s">
        <v>82</v>
      </c>
      <c r="C13">
        <v>6</v>
      </c>
      <c r="D13" t="s">
        <v>97</v>
      </c>
    </row>
    <row r="14" spans="1:4" x14ac:dyDescent="0.2">
      <c r="A14">
        <v>3</v>
      </c>
      <c r="B14" t="s">
        <v>5</v>
      </c>
      <c r="C14">
        <v>7</v>
      </c>
      <c r="D14" t="s">
        <v>96</v>
      </c>
    </row>
    <row r="15" spans="1:4" x14ac:dyDescent="0.2">
      <c r="A15">
        <v>3</v>
      </c>
      <c r="B15" t="s">
        <v>82</v>
      </c>
      <c r="C15">
        <v>7</v>
      </c>
      <c r="D15" t="s">
        <v>96</v>
      </c>
    </row>
    <row r="16" spans="1:4" x14ac:dyDescent="0.2">
      <c r="A16">
        <v>3</v>
      </c>
      <c r="B16" t="s">
        <v>82</v>
      </c>
      <c r="C16">
        <v>8</v>
      </c>
      <c r="D16" t="s">
        <v>96</v>
      </c>
    </row>
    <row r="17" spans="1:4" x14ac:dyDescent="0.2">
      <c r="A17">
        <v>3</v>
      </c>
      <c r="B17" t="s">
        <v>82</v>
      </c>
      <c r="C17">
        <v>9</v>
      </c>
      <c r="D17" t="s">
        <v>96</v>
      </c>
    </row>
    <row r="18" spans="1:4" x14ac:dyDescent="0.2">
      <c r="A18">
        <v>3</v>
      </c>
      <c r="B18" t="s">
        <v>5</v>
      </c>
      <c r="C18">
        <v>10</v>
      </c>
      <c r="D18" t="s">
        <v>96</v>
      </c>
    </row>
    <row r="19" spans="1:4" x14ac:dyDescent="0.2">
      <c r="A19">
        <v>6</v>
      </c>
      <c r="B19" t="s">
        <v>5</v>
      </c>
      <c r="C19">
        <v>2</v>
      </c>
      <c r="D19" t="s">
        <v>97</v>
      </c>
    </row>
    <row r="20" spans="1:4" x14ac:dyDescent="0.2">
      <c r="A20">
        <v>6</v>
      </c>
      <c r="B20" t="s">
        <v>5</v>
      </c>
      <c r="C20">
        <v>2</v>
      </c>
      <c r="D20" t="s">
        <v>97</v>
      </c>
    </row>
    <row r="21" spans="1:4" x14ac:dyDescent="0.2">
      <c r="A21">
        <v>6</v>
      </c>
      <c r="B21" t="s">
        <v>5</v>
      </c>
      <c r="C21">
        <v>3</v>
      </c>
      <c r="D21" t="s">
        <v>97</v>
      </c>
    </row>
    <row r="22" spans="1:4" x14ac:dyDescent="0.2">
      <c r="A22">
        <v>6</v>
      </c>
      <c r="B22" t="s">
        <v>5</v>
      </c>
      <c r="C22">
        <v>3</v>
      </c>
      <c r="D22" t="s">
        <v>97</v>
      </c>
    </row>
    <row r="23" spans="1:4" x14ac:dyDescent="0.2">
      <c r="A23">
        <v>6</v>
      </c>
      <c r="B23" t="s">
        <v>5</v>
      </c>
      <c r="C23">
        <v>3</v>
      </c>
      <c r="D23" t="s">
        <v>97</v>
      </c>
    </row>
    <row r="24" spans="1:4" x14ac:dyDescent="0.2">
      <c r="A24">
        <v>6</v>
      </c>
      <c r="B24" t="s">
        <v>5</v>
      </c>
      <c r="C24">
        <v>3</v>
      </c>
      <c r="D24" t="s">
        <v>97</v>
      </c>
    </row>
    <row r="25" spans="1:4" x14ac:dyDescent="0.2">
      <c r="A25">
        <v>6</v>
      </c>
      <c r="B25" t="s">
        <v>5</v>
      </c>
      <c r="C25">
        <v>3</v>
      </c>
      <c r="D25" t="s">
        <v>97</v>
      </c>
    </row>
    <row r="26" spans="1:4" x14ac:dyDescent="0.2">
      <c r="A26">
        <v>6</v>
      </c>
      <c r="B26" t="s">
        <v>5</v>
      </c>
      <c r="C26">
        <v>4</v>
      </c>
      <c r="D26" t="s">
        <v>97</v>
      </c>
    </row>
    <row r="27" spans="1:4" x14ac:dyDescent="0.2">
      <c r="A27">
        <v>6</v>
      </c>
      <c r="B27" t="s">
        <v>5</v>
      </c>
      <c r="C27">
        <v>4</v>
      </c>
      <c r="D27" t="s">
        <v>97</v>
      </c>
    </row>
    <row r="28" spans="1:4" x14ac:dyDescent="0.2">
      <c r="A28">
        <v>6</v>
      </c>
      <c r="B28" t="s">
        <v>5</v>
      </c>
      <c r="C28">
        <v>5</v>
      </c>
      <c r="D28" t="s">
        <v>97</v>
      </c>
    </row>
    <row r="29" spans="1:4" x14ac:dyDescent="0.2">
      <c r="A29">
        <v>6</v>
      </c>
      <c r="B29" t="s">
        <v>5</v>
      </c>
      <c r="C29">
        <v>5</v>
      </c>
      <c r="D29" t="s">
        <v>97</v>
      </c>
    </row>
    <row r="30" spans="1:4" x14ac:dyDescent="0.2">
      <c r="A30">
        <v>6</v>
      </c>
      <c r="B30" t="s">
        <v>5</v>
      </c>
      <c r="C30">
        <v>6</v>
      </c>
      <c r="D30" t="s">
        <v>97</v>
      </c>
    </row>
    <row r="31" spans="1:4" x14ac:dyDescent="0.2">
      <c r="A31">
        <v>6</v>
      </c>
      <c r="B31" t="s">
        <v>5</v>
      </c>
      <c r="C31">
        <v>6</v>
      </c>
      <c r="D31" t="s">
        <v>97</v>
      </c>
    </row>
    <row r="32" spans="1:4" x14ac:dyDescent="0.2">
      <c r="A32">
        <v>6</v>
      </c>
      <c r="B32" t="s">
        <v>5</v>
      </c>
      <c r="C32">
        <v>7</v>
      </c>
      <c r="D32" t="s">
        <v>96</v>
      </c>
    </row>
    <row r="33" spans="1:4" x14ac:dyDescent="0.2">
      <c r="A33">
        <v>6</v>
      </c>
      <c r="B33" t="s">
        <v>5</v>
      </c>
      <c r="C33">
        <v>8</v>
      </c>
      <c r="D33" t="s">
        <v>96</v>
      </c>
    </row>
    <row r="34" spans="1:4" x14ac:dyDescent="0.2">
      <c r="A34">
        <v>6</v>
      </c>
      <c r="B34" t="s">
        <v>5</v>
      </c>
      <c r="C34">
        <v>8</v>
      </c>
      <c r="D34" t="s">
        <v>96</v>
      </c>
    </row>
    <row r="35" spans="1:4" x14ac:dyDescent="0.2">
      <c r="A35">
        <v>6</v>
      </c>
      <c r="B35" t="s">
        <v>5</v>
      </c>
      <c r="C35">
        <v>8</v>
      </c>
      <c r="D35" t="s">
        <v>96</v>
      </c>
    </row>
    <row r="36" spans="1:4" x14ac:dyDescent="0.2">
      <c r="A36">
        <v>6</v>
      </c>
      <c r="B36" t="s">
        <v>5</v>
      </c>
      <c r="C36">
        <v>9</v>
      </c>
      <c r="D36" t="s">
        <v>96</v>
      </c>
    </row>
    <row r="37" spans="1:4" x14ac:dyDescent="0.2">
      <c r="A37">
        <v>6</v>
      </c>
      <c r="B37" t="s">
        <v>5</v>
      </c>
      <c r="C37">
        <v>10</v>
      </c>
      <c r="D37" t="s">
        <v>96</v>
      </c>
    </row>
    <row r="38" spans="1:4" x14ac:dyDescent="0.2">
      <c r="A38">
        <v>6</v>
      </c>
      <c r="B38" t="s">
        <v>5</v>
      </c>
      <c r="C38">
        <v>11</v>
      </c>
      <c r="D38" t="s">
        <v>96</v>
      </c>
    </row>
    <row r="39" spans="1:4" x14ac:dyDescent="0.2">
      <c r="A39">
        <v>6</v>
      </c>
      <c r="B39" t="s">
        <v>5</v>
      </c>
      <c r="C39">
        <v>12</v>
      </c>
      <c r="D39" t="s">
        <v>96</v>
      </c>
    </row>
    <row r="40" spans="1:4" x14ac:dyDescent="0.2">
      <c r="A40">
        <v>9</v>
      </c>
      <c r="B40" t="s">
        <v>3</v>
      </c>
      <c r="C40">
        <v>3</v>
      </c>
      <c r="D40" t="s">
        <v>97</v>
      </c>
    </row>
    <row r="41" spans="1:4" x14ac:dyDescent="0.2">
      <c r="A41">
        <v>9</v>
      </c>
      <c r="B41" t="s">
        <v>3</v>
      </c>
      <c r="C41">
        <v>3</v>
      </c>
      <c r="D41" t="s">
        <v>97</v>
      </c>
    </row>
    <row r="42" spans="1:4" x14ac:dyDescent="0.2">
      <c r="A42">
        <v>9</v>
      </c>
      <c r="B42" t="s">
        <v>3</v>
      </c>
      <c r="C42">
        <v>3</v>
      </c>
      <c r="D42" t="s">
        <v>97</v>
      </c>
    </row>
    <row r="43" spans="1:4" x14ac:dyDescent="0.2">
      <c r="A43">
        <v>9</v>
      </c>
      <c r="B43" t="s">
        <v>3</v>
      </c>
      <c r="C43">
        <v>3</v>
      </c>
      <c r="D43" t="s">
        <v>97</v>
      </c>
    </row>
    <row r="44" spans="1:4" x14ac:dyDescent="0.2">
      <c r="A44">
        <v>9</v>
      </c>
      <c r="B44" t="s">
        <v>3</v>
      </c>
      <c r="C44">
        <v>4</v>
      </c>
      <c r="D44" t="s">
        <v>97</v>
      </c>
    </row>
    <row r="45" spans="1:4" x14ac:dyDescent="0.2">
      <c r="A45">
        <v>9</v>
      </c>
      <c r="B45" t="s">
        <v>3</v>
      </c>
      <c r="C45">
        <v>4</v>
      </c>
      <c r="D45" t="s">
        <v>97</v>
      </c>
    </row>
    <row r="46" spans="1:4" x14ac:dyDescent="0.2">
      <c r="A46">
        <v>9</v>
      </c>
      <c r="B46" t="s">
        <v>3</v>
      </c>
      <c r="C46">
        <v>4</v>
      </c>
      <c r="D46" t="s">
        <v>97</v>
      </c>
    </row>
    <row r="47" spans="1:4" x14ac:dyDescent="0.2">
      <c r="A47">
        <v>9</v>
      </c>
      <c r="B47" t="s">
        <v>3</v>
      </c>
      <c r="C47">
        <v>5</v>
      </c>
      <c r="D47" t="s">
        <v>97</v>
      </c>
    </row>
    <row r="48" spans="1:4" x14ac:dyDescent="0.2">
      <c r="A48">
        <v>9</v>
      </c>
      <c r="B48" t="s">
        <v>3</v>
      </c>
      <c r="C48">
        <v>5</v>
      </c>
      <c r="D48" t="s">
        <v>97</v>
      </c>
    </row>
    <row r="49" spans="1:4" x14ac:dyDescent="0.2">
      <c r="A49">
        <v>9</v>
      </c>
      <c r="B49" t="s">
        <v>3</v>
      </c>
      <c r="C49">
        <v>6</v>
      </c>
      <c r="D49" t="s">
        <v>97</v>
      </c>
    </row>
    <row r="50" spans="1:4" x14ac:dyDescent="0.2">
      <c r="A50">
        <v>9</v>
      </c>
      <c r="B50" t="s">
        <v>3</v>
      </c>
      <c r="C50">
        <v>6</v>
      </c>
      <c r="D50" t="s">
        <v>97</v>
      </c>
    </row>
    <row r="51" spans="1:4" x14ac:dyDescent="0.2">
      <c r="A51">
        <v>9</v>
      </c>
      <c r="B51" t="s">
        <v>3</v>
      </c>
      <c r="C51">
        <v>6</v>
      </c>
      <c r="D51" t="s">
        <v>97</v>
      </c>
    </row>
    <row r="52" spans="1:4" x14ac:dyDescent="0.2">
      <c r="A52">
        <v>9</v>
      </c>
      <c r="B52" t="s">
        <v>3</v>
      </c>
      <c r="C52">
        <v>6</v>
      </c>
      <c r="D52" t="s">
        <v>97</v>
      </c>
    </row>
    <row r="53" spans="1:4" x14ac:dyDescent="0.2">
      <c r="A53">
        <v>9</v>
      </c>
      <c r="B53" t="s">
        <v>3</v>
      </c>
      <c r="C53">
        <v>6</v>
      </c>
      <c r="D53" t="s">
        <v>97</v>
      </c>
    </row>
    <row r="54" spans="1:4" x14ac:dyDescent="0.2">
      <c r="A54">
        <v>9</v>
      </c>
      <c r="B54" t="s">
        <v>3</v>
      </c>
      <c r="C54">
        <v>6</v>
      </c>
      <c r="D54" t="s">
        <v>97</v>
      </c>
    </row>
    <row r="55" spans="1:4" x14ac:dyDescent="0.2">
      <c r="A55">
        <v>9</v>
      </c>
      <c r="B55" t="s">
        <v>3</v>
      </c>
      <c r="C55">
        <v>6</v>
      </c>
      <c r="D55" t="s">
        <v>97</v>
      </c>
    </row>
    <row r="56" spans="1:4" x14ac:dyDescent="0.2">
      <c r="A56">
        <v>9</v>
      </c>
      <c r="B56" t="s">
        <v>3</v>
      </c>
      <c r="C56">
        <v>6</v>
      </c>
      <c r="D56" t="s">
        <v>97</v>
      </c>
    </row>
    <row r="57" spans="1:4" x14ac:dyDescent="0.2">
      <c r="A57">
        <v>9</v>
      </c>
      <c r="B57" t="s">
        <v>3</v>
      </c>
      <c r="C57">
        <v>6</v>
      </c>
      <c r="D57" t="s">
        <v>97</v>
      </c>
    </row>
    <row r="58" spans="1:4" x14ac:dyDescent="0.2">
      <c r="A58">
        <v>9</v>
      </c>
      <c r="B58" t="s">
        <v>3</v>
      </c>
      <c r="C58">
        <v>6</v>
      </c>
      <c r="D58" t="s">
        <v>97</v>
      </c>
    </row>
    <row r="59" spans="1:4" x14ac:dyDescent="0.2">
      <c r="A59">
        <v>9</v>
      </c>
      <c r="B59" t="s">
        <v>3</v>
      </c>
      <c r="C59">
        <v>7</v>
      </c>
      <c r="D59" t="s">
        <v>96</v>
      </c>
    </row>
    <row r="60" spans="1:4" x14ac:dyDescent="0.2">
      <c r="A60">
        <v>9</v>
      </c>
      <c r="B60" t="s">
        <v>3</v>
      </c>
      <c r="C60">
        <v>7</v>
      </c>
      <c r="D60" t="s">
        <v>96</v>
      </c>
    </row>
    <row r="61" spans="1:4" x14ac:dyDescent="0.2">
      <c r="A61">
        <v>9</v>
      </c>
      <c r="B61" t="s">
        <v>3</v>
      </c>
      <c r="C61">
        <v>7</v>
      </c>
      <c r="D61" t="s">
        <v>96</v>
      </c>
    </row>
    <row r="62" spans="1:4" x14ac:dyDescent="0.2">
      <c r="A62">
        <v>9</v>
      </c>
      <c r="B62" t="s">
        <v>3</v>
      </c>
      <c r="C62">
        <v>7</v>
      </c>
      <c r="D62" t="s">
        <v>96</v>
      </c>
    </row>
    <row r="63" spans="1:4" x14ac:dyDescent="0.2">
      <c r="A63">
        <v>9</v>
      </c>
      <c r="B63" t="s">
        <v>3</v>
      </c>
      <c r="C63">
        <v>8</v>
      </c>
      <c r="D63" t="s">
        <v>96</v>
      </c>
    </row>
    <row r="64" spans="1:4" x14ac:dyDescent="0.2">
      <c r="A64">
        <v>9</v>
      </c>
      <c r="B64" t="s">
        <v>3</v>
      </c>
      <c r="C64">
        <v>8</v>
      </c>
      <c r="D64" t="s">
        <v>96</v>
      </c>
    </row>
    <row r="65" spans="1:4" x14ac:dyDescent="0.2">
      <c r="A65">
        <v>9</v>
      </c>
      <c r="B65" t="s">
        <v>3</v>
      </c>
      <c r="C65">
        <v>8</v>
      </c>
      <c r="D65" t="s">
        <v>96</v>
      </c>
    </row>
    <row r="66" spans="1:4" x14ac:dyDescent="0.2">
      <c r="A66">
        <v>9</v>
      </c>
      <c r="B66" t="s">
        <v>3</v>
      </c>
      <c r="C66">
        <v>8</v>
      </c>
      <c r="D66" t="s">
        <v>96</v>
      </c>
    </row>
    <row r="67" spans="1:4" x14ac:dyDescent="0.2">
      <c r="A67">
        <v>9</v>
      </c>
      <c r="B67" t="s">
        <v>3</v>
      </c>
      <c r="C67">
        <v>8</v>
      </c>
      <c r="D67" t="s">
        <v>96</v>
      </c>
    </row>
    <row r="68" spans="1:4" x14ac:dyDescent="0.2">
      <c r="A68">
        <v>9</v>
      </c>
      <c r="B68" t="s">
        <v>3</v>
      </c>
      <c r="C68">
        <v>8</v>
      </c>
      <c r="D68" t="s">
        <v>96</v>
      </c>
    </row>
    <row r="69" spans="1:4" x14ac:dyDescent="0.2">
      <c r="A69">
        <v>9</v>
      </c>
      <c r="B69" t="s">
        <v>3</v>
      </c>
      <c r="C69">
        <v>9</v>
      </c>
      <c r="D69" t="s">
        <v>96</v>
      </c>
    </row>
    <row r="70" spans="1:4" x14ac:dyDescent="0.2">
      <c r="A70">
        <v>9</v>
      </c>
      <c r="B70" t="s">
        <v>3</v>
      </c>
      <c r="C70">
        <v>9</v>
      </c>
      <c r="D70" t="s">
        <v>96</v>
      </c>
    </row>
    <row r="71" spans="1:4" x14ac:dyDescent="0.2">
      <c r="A71">
        <v>9</v>
      </c>
      <c r="B71" t="s">
        <v>3</v>
      </c>
      <c r="C71">
        <v>9</v>
      </c>
      <c r="D71" t="s">
        <v>96</v>
      </c>
    </row>
    <row r="72" spans="1:4" x14ac:dyDescent="0.2">
      <c r="A72">
        <v>9</v>
      </c>
      <c r="B72" t="s">
        <v>3</v>
      </c>
      <c r="C72">
        <v>9</v>
      </c>
      <c r="D72" t="s">
        <v>96</v>
      </c>
    </row>
    <row r="73" spans="1:4" x14ac:dyDescent="0.2">
      <c r="A73">
        <v>9</v>
      </c>
      <c r="B73" t="s">
        <v>3</v>
      </c>
      <c r="C73">
        <v>9</v>
      </c>
      <c r="D73" t="s">
        <v>96</v>
      </c>
    </row>
    <row r="74" spans="1:4" x14ac:dyDescent="0.2">
      <c r="A74">
        <v>9</v>
      </c>
      <c r="B74" t="s">
        <v>3</v>
      </c>
      <c r="C74">
        <v>10</v>
      </c>
      <c r="D74" t="s">
        <v>96</v>
      </c>
    </row>
    <row r="75" spans="1:4" x14ac:dyDescent="0.2">
      <c r="A75">
        <v>9</v>
      </c>
      <c r="B75" t="s">
        <v>3</v>
      </c>
      <c r="C75">
        <v>10</v>
      </c>
      <c r="D75" t="s">
        <v>96</v>
      </c>
    </row>
    <row r="76" spans="1:4" x14ac:dyDescent="0.2">
      <c r="A76">
        <v>9</v>
      </c>
      <c r="B76" t="s">
        <v>3</v>
      </c>
      <c r="C76">
        <v>10</v>
      </c>
      <c r="D76" t="s">
        <v>96</v>
      </c>
    </row>
    <row r="77" spans="1:4" x14ac:dyDescent="0.2">
      <c r="A77">
        <v>9</v>
      </c>
      <c r="B77" t="s">
        <v>3</v>
      </c>
      <c r="C77">
        <v>10</v>
      </c>
      <c r="D77" t="s">
        <v>96</v>
      </c>
    </row>
    <row r="78" spans="1:4" x14ac:dyDescent="0.2">
      <c r="A78">
        <v>9</v>
      </c>
      <c r="B78" t="s">
        <v>3</v>
      </c>
      <c r="C78">
        <v>10</v>
      </c>
      <c r="D78" t="s">
        <v>96</v>
      </c>
    </row>
    <row r="79" spans="1:4" x14ac:dyDescent="0.2">
      <c r="A79">
        <v>9</v>
      </c>
      <c r="B79" t="s">
        <v>3</v>
      </c>
      <c r="C79">
        <v>12</v>
      </c>
      <c r="D79" t="s">
        <v>96</v>
      </c>
    </row>
    <row r="80" spans="1:4" x14ac:dyDescent="0.2">
      <c r="A80">
        <v>9</v>
      </c>
      <c r="B80" t="s">
        <v>3</v>
      </c>
      <c r="C80">
        <v>12</v>
      </c>
      <c r="D80" t="s">
        <v>96</v>
      </c>
    </row>
    <row r="81" spans="1:4" x14ac:dyDescent="0.2">
      <c r="A81">
        <v>9</v>
      </c>
      <c r="B81" t="s">
        <v>3</v>
      </c>
      <c r="C81">
        <v>12</v>
      </c>
      <c r="D81" t="s">
        <v>96</v>
      </c>
    </row>
    <row r="82" spans="1:4" x14ac:dyDescent="0.2">
      <c r="A82">
        <v>12</v>
      </c>
      <c r="B82" t="s">
        <v>3</v>
      </c>
      <c r="C82">
        <v>3</v>
      </c>
      <c r="D82" t="s">
        <v>97</v>
      </c>
    </row>
    <row r="83" spans="1:4" x14ac:dyDescent="0.2">
      <c r="A83">
        <v>12</v>
      </c>
      <c r="B83" t="s">
        <v>3</v>
      </c>
      <c r="C83">
        <v>4</v>
      </c>
      <c r="D83" t="s">
        <v>97</v>
      </c>
    </row>
    <row r="84" spans="1:4" x14ac:dyDescent="0.2">
      <c r="A84">
        <v>12</v>
      </c>
      <c r="B84" t="s">
        <v>3</v>
      </c>
      <c r="C84">
        <v>4</v>
      </c>
      <c r="D84" t="s">
        <v>97</v>
      </c>
    </row>
    <row r="85" spans="1:4" x14ac:dyDescent="0.2">
      <c r="A85">
        <v>12</v>
      </c>
      <c r="B85" t="s">
        <v>3</v>
      </c>
      <c r="C85">
        <v>5</v>
      </c>
      <c r="D85" t="s">
        <v>97</v>
      </c>
    </row>
    <row r="86" spans="1:4" x14ac:dyDescent="0.2">
      <c r="A86">
        <v>12</v>
      </c>
      <c r="B86" t="s">
        <v>3</v>
      </c>
      <c r="C86">
        <v>5</v>
      </c>
      <c r="D86" t="s">
        <v>97</v>
      </c>
    </row>
    <row r="87" spans="1:4" x14ac:dyDescent="0.2">
      <c r="A87">
        <v>12</v>
      </c>
      <c r="B87" t="s">
        <v>3</v>
      </c>
      <c r="C87">
        <v>6</v>
      </c>
      <c r="D87" t="s">
        <v>97</v>
      </c>
    </row>
    <row r="88" spans="1:4" x14ac:dyDescent="0.2">
      <c r="A88">
        <v>12</v>
      </c>
      <c r="B88" t="s">
        <v>3</v>
      </c>
      <c r="C88">
        <v>6</v>
      </c>
      <c r="D88" t="s">
        <v>97</v>
      </c>
    </row>
    <row r="89" spans="1:4" x14ac:dyDescent="0.2">
      <c r="A89">
        <v>12</v>
      </c>
      <c r="B89" t="s">
        <v>3</v>
      </c>
      <c r="C89">
        <v>6</v>
      </c>
      <c r="D89" t="s">
        <v>97</v>
      </c>
    </row>
    <row r="90" spans="1:4" x14ac:dyDescent="0.2">
      <c r="A90">
        <v>12</v>
      </c>
      <c r="B90" t="s">
        <v>3</v>
      </c>
      <c r="C90">
        <v>7</v>
      </c>
      <c r="D90" t="s">
        <v>96</v>
      </c>
    </row>
    <row r="91" spans="1:4" x14ac:dyDescent="0.2">
      <c r="A91">
        <v>12</v>
      </c>
      <c r="B91" t="s">
        <v>3</v>
      </c>
      <c r="C91">
        <v>7</v>
      </c>
      <c r="D91" t="s">
        <v>96</v>
      </c>
    </row>
    <row r="92" spans="1:4" x14ac:dyDescent="0.2">
      <c r="A92">
        <v>12</v>
      </c>
      <c r="B92" t="s">
        <v>3</v>
      </c>
      <c r="C92">
        <v>7</v>
      </c>
      <c r="D92" t="s">
        <v>96</v>
      </c>
    </row>
    <row r="93" spans="1:4" x14ac:dyDescent="0.2">
      <c r="A93">
        <v>12</v>
      </c>
      <c r="B93" t="s">
        <v>3</v>
      </c>
      <c r="C93">
        <v>8</v>
      </c>
      <c r="D93" t="s">
        <v>96</v>
      </c>
    </row>
    <row r="94" spans="1:4" x14ac:dyDescent="0.2">
      <c r="A94">
        <v>12</v>
      </c>
      <c r="B94" t="s">
        <v>3</v>
      </c>
      <c r="C94">
        <v>8</v>
      </c>
      <c r="D94" t="s">
        <v>96</v>
      </c>
    </row>
    <row r="95" spans="1:4" x14ac:dyDescent="0.2">
      <c r="A95">
        <v>12</v>
      </c>
      <c r="B95" t="s">
        <v>3</v>
      </c>
      <c r="C95">
        <v>8</v>
      </c>
      <c r="D95" t="s">
        <v>96</v>
      </c>
    </row>
    <row r="96" spans="1:4" x14ac:dyDescent="0.2">
      <c r="A96">
        <v>12</v>
      </c>
      <c r="B96" t="s">
        <v>3</v>
      </c>
      <c r="C96">
        <v>8</v>
      </c>
      <c r="D96" t="s">
        <v>96</v>
      </c>
    </row>
    <row r="97" spans="1:4" x14ac:dyDescent="0.2">
      <c r="A97">
        <v>12</v>
      </c>
      <c r="B97" t="s">
        <v>3</v>
      </c>
      <c r="C97">
        <v>8</v>
      </c>
      <c r="D97" t="s">
        <v>96</v>
      </c>
    </row>
    <row r="98" spans="1:4" x14ac:dyDescent="0.2">
      <c r="A98">
        <v>12</v>
      </c>
      <c r="B98" t="s">
        <v>3</v>
      </c>
      <c r="C98">
        <v>9</v>
      </c>
      <c r="D98" t="s">
        <v>96</v>
      </c>
    </row>
    <row r="99" spans="1:4" x14ac:dyDescent="0.2">
      <c r="A99">
        <v>12</v>
      </c>
      <c r="B99" t="s">
        <v>3</v>
      </c>
      <c r="C99">
        <v>9</v>
      </c>
      <c r="D99" t="s">
        <v>96</v>
      </c>
    </row>
    <row r="100" spans="1:4" x14ac:dyDescent="0.2">
      <c r="A100">
        <v>12</v>
      </c>
      <c r="B100" t="s">
        <v>3</v>
      </c>
      <c r="C100">
        <v>9</v>
      </c>
      <c r="D100" t="s">
        <v>96</v>
      </c>
    </row>
    <row r="101" spans="1:4" x14ac:dyDescent="0.2">
      <c r="A101">
        <v>12</v>
      </c>
      <c r="B101" t="s">
        <v>3</v>
      </c>
      <c r="C101">
        <v>9</v>
      </c>
      <c r="D101" t="s">
        <v>96</v>
      </c>
    </row>
    <row r="102" spans="1:4" x14ac:dyDescent="0.2">
      <c r="A102">
        <v>12</v>
      </c>
      <c r="B102" t="s">
        <v>3</v>
      </c>
      <c r="C102">
        <v>9</v>
      </c>
      <c r="D102" t="s">
        <v>96</v>
      </c>
    </row>
    <row r="103" spans="1:4" x14ac:dyDescent="0.2">
      <c r="A103">
        <v>12</v>
      </c>
      <c r="B103" t="s">
        <v>3</v>
      </c>
      <c r="C103">
        <v>9</v>
      </c>
      <c r="D103" t="s">
        <v>96</v>
      </c>
    </row>
    <row r="104" spans="1:4" x14ac:dyDescent="0.2">
      <c r="A104">
        <v>12</v>
      </c>
      <c r="B104" t="s">
        <v>3</v>
      </c>
      <c r="C104">
        <v>9</v>
      </c>
      <c r="D104" t="s">
        <v>96</v>
      </c>
    </row>
    <row r="105" spans="1:4" x14ac:dyDescent="0.2">
      <c r="A105">
        <v>12</v>
      </c>
      <c r="B105" t="s">
        <v>3</v>
      </c>
      <c r="C105">
        <v>9</v>
      </c>
      <c r="D105" t="s">
        <v>96</v>
      </c>
    </row>
    <row r="106" spans="1:4" x14ac:dyDescent="0.2">
      <c r="A106">
        <v>12</v>
      </c>
      <c r="B106" t="s">
        <v>3</v>
      </c>
      <c r="C106">
        <v>9</v>
      </c>
      <c r="D106" t="s">
        <v>96</v>
      </c>
    </row>
    <row r="107" spans="1:4" x14ac:dyDescent="0.2">
      <c r="A107">
        <v>12</v>
      </c>
      <c r="B107" t="s">
        <v>3</v>
      </c>
      <c r="C107">
        <v>9</v>
      </c>
      <c r="D107" t="s">
        <v>96</v>
      </c>
    </row>
    <row r="108" spans="1:4" x14ac:dyDescent="0.2">
      <c r="A108">
        <v>12</v>
      </c>
      <c r="B108" t="s">
        <v>3</v>
      </c>
      <c r="C108">
        <v>10</v>
      </c>
      <c r="D108" t="s">
        <v>96</v>
      </c>
    </row>
    <row r="109" spans="1:4" x14ac:dyDescent="0.2">
      <c r="A109">
        <v>12</v>
      </c>
      <c r="B109" t="s">
        <v>3</v>
      </c>
      <c r="C109">
        <v>10</v>
      </c>
      <c r="D109" t="s">
        <v>96</v>
      </c>
    </row>
    <row r="110" spans="1:4" x14ac:dyDescent="0.2">
      <c r="A110">
        <v>12</v>
      </c>
      <c r="B110" t="s">
        <v>3</v>
      </c>
      <c r="C110">
        <v>10</v>
      </c>
      <c r="D110" t="s">
        <v>96</v>
      </c>
    </row>
    <row r="111" spans="1:4" x14ac:dyDescent="0.2">
      <c r="A111">
        <v>12</v>
      </c>
      <c r="B111" t="s">
        <v>3</v>
      </c>
      <c r="C111">
        <v>10</v>
      </c>
      <c r="D111" t="s">
        <v>96</v>
      </c>
    </row>
    <row r="112" spans="1:4" x14ac:dyDescent="0.2">
      <c r="A112">
        <v>12</v>
      </c>
      <c r="B112" t="s">
        <v>3</v>
      </c>
      <c r="C112">
        <v>10</v>
      </c>
      <c r="D112" t="s">
        <v>96</v>
      </c>
    </row>
    <row r="113" spans="1:4" x14ac:dyDescent="0.2">
      <c r="A113">
        <v>12</v>
      </c>
      <c r="B113" t="s">
        <v>3</v>
      </c>
      <c r="C113">
        <v>10</v>
      </c>
      <c r="D113" t="s">
        <v>96</v>
      </c>
    </row>
    <row r="114" spans="1:4" x14ac:dyDescent="0.2">
      <c r="A114">
        <v>12</v>
      </c>
      <c r="B114" t="s">
        <v>3</v>
      </c>
      <c r="C114">
        <v>10</v>
      </c>
      <c r="D114" t="s">
        <v>96</v>
      </c>
    </row>
    <row r="115" spans="1:4" x14ac:dyDescent="0.2">
      <c r="A115">
        <v>12</v>
      </c>
      <c r="B115" t="s">
        <v>3</v>
      </c>
      <c r="C115">
        <v>10</v>
      </c>
      <c r="D115" t="s">
        <v>96</v>
      </c>
    </row>
    <row r="116" spans="1:4" x14ac:dyDescent="0.2">
      <c r="A116">
        <v>12</v>
      </c>
      <c r="B116" t="s">
        <v>3</v>
      </c>
      <c r="C116">
        <v>10</v>
      </c>
      <c r="D116" t="s">
        <v>96</v>
      </c>
    </row>
    <row r="117" spans="1:4" x14ac:dyDescent="0.2">
      <c r="A117">
        <v>12</v>
      </c>
      <c r="B117" t="s">
        <v>3</v>
      </c>
      <c r="C117">
        <v>10</v>
      </c>
      <c r="D117" t="s">
        <v>96</v>
      </c>
    </row>
    <row r="118" spans="1:4" x14ac:dyDescent="0.2">
      <c r="A118">
        <v>12</v>
      </c>
      <c r="B118" t="s">
        <v>3</v>
      </c>
      <c r="C118">
        <v>10</v>
      </c>
      <c r="D118" t="s">
        <v>96</v>
      </c>
    </row>
    <row r="119" spans="1:4" x14ac:dyDescent="0.2">
      <c r="A119">
        <v>12</v>
      </c>
      <c r="B119" t="s">
        <v>3</v>
      </c>
      <c r="C119">
        <v>10</v>
      </c>
      <c r="D119" t="s">
        <v>96</v>
      </c>
    </row>
    <row r="120" spans="1:4" x14ac:dyDescent="0.2">
      <c r="A120">
        <v>12</v>
      </c>
      <c r="B120" t="s">
        <v>3</v>
      </c>
      <c r="C120">
        <v>10</v>
      </c>
      <c r="D120" t="s">
        <v>96</v>
      </c>
    </row>
    <row r="121" spans="1:4" x14ac:dyDescent="0.2">
      <c r="A121">
        <v>12</v>
      </c>
      <c r="B121" t="s">
        <v>3</v>
      </c>
      <c r="C121">
        <v>10</v>
      </c>
      <c r="D121" t="s">
        <v>96</v>
      </c>
    </row>
    <row r="122" spans="1:4" x14ac:dyDescent="0.2">
      <c r="A122">
        <v>12</v>
      </c>
      <c r="B122" t="s">
        <v>3</v>
      </c>
      <c r="C122">
        <v>11</v>
      </c>
      <c r="D122" t="s">
        <v>96</v>
      </c>
    </row>
    <row r="123" spans="1:4" x14ac:dyDescent="0.2">
      <c r="A123">
        <v>12</v>
      </c>
      <c r="B123" t="s">
        <v>3</v>
      </c>
      <c r="C123">
        <v>11</v>
      </c>
      <c r="D123" t="s">
        <v>96</v>
      </c>
    </row>
    <row r="124" spans="1:4" x14ac:dyDescent="0.2">
      <c r="A124">
        <v>12</v>
      </c>
      <c r="B124" t="s">
        <v>3</v>
      </c>
      <c r="C124">
        <v>11</v>
      </c>
      <c r="D124" t="s">
        <v>96</v>
      </c>
    </row>
    <row r="125" spans="1:4" x14ac:dyDescent="0.2">
      <c r="A125">
        <v>12</v>
      </c>
      <c r="B125" t="s">
        <v>3</v>
      </c>
      <c r="C125">
        <v>11</v>
      </c>
      <c r="D125" t="s">
        <v>96</v>
      </c>
    </row>
    <row r="126" spans="1:4" x14ac:dyDescent="0.2">
      <c r="A126">
        <v>12</v>
      </c>
      <c r="B126" t="s">
        <v>3</v>
      </c>
      <c r="C126">
        <v>11</v>
      </c>
      <c r="D126" t="s">
        <v>96</v>
      </c>
    </row>
    <row r="127" spans="1:4" x14ac:dyDescent="0.2">
      <c r="A127">
        <v>12</v>
      </c>
      <c r="B127" t="s">
        <v>3</v>
      </c>
      <c r="C127">
        <v>11</v>
      </c>
      <c r="D127" t="s">
        <v>96</v>
      </c>
    </row>
    <row r="128" spans="1:4" x14ac:dyDescent="0.2">
      <c r="A128">
        <v>12</v>
      </c>
      <c r="B128" t="s">
        <v>3</v>
      </c>
      <c r="C128">
        <v>11</v>
      </c>
      <c r="D128" t="s">
        <v>96</v>
      </c>
    </row>
    <row r="129" spans="1:4" x14ac:dyDescent="0.2">
      <c r="A129">
        <v>12</v>
      </c>
      <c r="B129" t="s">
        <v>3</v>
      </c>
      <c r="C129">
        <v>11</v>
      </c>
      <c r="D129" t="s">
        <v>96</v>
      </c>
    </row>
    <row r="130" spans="1:4" x14ac:dyDescent="0.2">
      <c r="A130">
        <v>12</v>
      </c>
      <c r="B130" t="s">
        <v>3</v>
      </c>
      <c r="C130">
        <v>11</v>
      </c>
      <c r="D130" t="s">
        <v>96</v>
      </c>
    </row>
    <row r="131" spans="1:4" x14ac:dyDescent="0.2">
      <c r="A131">
        <v>12</v>
      </c>
      <c r="B131" t="s">
        <v>3</v>
      </c>
      <c r="C131">
        <v>11</v>
      </c>
      <c r="D131" t="s">
        <v>96</v>
      </c>
    </row>
    <row r="132" spans="1:4" x14ac:dyDescent="0.2">
      <c r="A132">
        <v>12</v>
      </c>
      <c r="B132" t="s">
        <v>3</v>
      </c>
      <c r="C132">
        <v>11</v>
      </c>
      <c r="D132" t="s">
        <v>96</v>
      </c>
    </row>
    <row r="133" spans="1:4" x14ac:dyDescent="0.2">
      <c r="A133">
        <v>12</v>
      </c>
      <c r="B133" t="s">
        <v>3</v>
      </c>
      <c r="C133">
        <v>11</v>
      </c>
      <c r="D133" t="s">
        <v>96</v>
      </c>
    </row>
    <row r="134" spans="1:4" x14ac:dyDescent="0.2">
      <c r="A134">
        <v>12</v>
      </c>
      <c r="B134" t="s">
        <v>3</v>
      </c>
      <c r="C134">
        <v>11</v>
      </c>
      <c r="D134" t="s">
        <v>96</v>
      </c>
    </row>
    <row r="135" spans="1:4" x14ac:dyDescent="0.2">
      <c r="A135">
        <v>12</v>
      </c>
      <c r="B135" t="s">
        <v>3</v>
      </c>
      <c r="C135">
        <v>11</v>
      </c>
      <c r="D135" t="s">
        <v>96</v>
      </c>
    </row>
    <row r="136" spans="1:4" x14ac:dyDescent="0.2">
      <c r="A136">
        <v>12</v>
      </c>
      <c r="B136" t="s">
        <v>3</v>
      </c>
      <c r="C136">
        <v>11</v>
      </c>
      <c r="D136" t="s">
        <v>96</v>
      </c>
    </row>
    <row r="137" spans="1:4" x14ac:dyDescent="0.2">
      <c r="A137">
        <v>12</v>
      </c>
      <c r="B137" t="s">
        <v>3</v>
      </c>
      <c r="C137">
        <v>11</v>
      </c>
      <c r="D137" t="s">
        <v>96</v>
      </c>
    </row>
    <row r="138" spans="1:4" x14ac:dyDescent="0.2">
      <c r="A138">
        <v>12</v>
      </c>
      <c r="B138" t="s">
        <v>3</v>
      </c>
      <c r="C138">
        <v>11</v>
      </c>
      <c r="D138" t="s">
        <v>96</v>
      </c>
    </row>
    <row r="139" spans="1:4" x14ac:dyDescent="0.2">
      <c r="A139">
        <v>12</v>
      </c>
      <c r="B139" t="s">
        <v>3</v>
      </c>
      <c r="C139">
        <v>11</v>
      </c>
      <c r="D139" t="s">
        <v>96</v>
      </c>
    </row>
    <row r="140" spans="1:4" x14ac:dyDescent="0.2">
      <c r="A140">
        <v>12</v>
      </c>
      <c r="B140" t="s">
        <v>3</v>
      </c>
      <c r="C140">
        <v>12</v>
      </c>
      <c r="D140" t="s">
        <v>96</v>
      </c>
    </row>
    <row r="141" spans="1:4" x14ac:dyDescent="0.2">
      <c r="A141">
        <v>12</v>
      </c>
      <c r="B141" t="s">
        <v>3</v>
      </c>
      <c r="C141">
        <v>12</v>
      </c>
      <c r="D141" t="s">
        <v>96</v>
      </c>
    </row>
    <row r="142" spans="1:4" x14ac:dyDescent="0.2">
      <c r="A142">
        <v>12</v>
      </c>
      <c r="B142" t="s">
        <v>3</v>
      </c>
      <c r="C142">
        <v>12</v>
      </c>
      <c r="D142" t="s">
        <v>96</v>
      </c>
    </row>
    <row r="143" spans="1:4" x14ac:dyDescent="0.2">
      <c r="A143">
        <v>12</v>
      </c>
      <c r="B143" t="s">
        <v>3</v>
      </c>
      <c r="C143">
        <v>12</v>
      </c>
      <c r="D143" t="s">
        <v>96</v>
      </c>
    </row>
    <row r="144" spans="1:4" x14ac:dyDescent="0.2">
      <c r="A144">
        <v>12</v>
      </c>
      <c r="B144" t="s">
        <v>3</v>
      </c>
      <c r="C144">
        <v>12</v>
      </c>
      <c r="D144" t="s">
        <v>96</v>
      </c>
    </row>
    <row r="145" spans="1:4" x14ac:dyDescent="0.2">
      <c r="A145">
        <v>15</v>
      </c>
      <c r="B145" t="s">
        <v>3</v>
      </c>
      <c r="C145">
        <v>4</v>
      </c>
      <c r="D145" t="s">
        <v>97</v>
      </c>
    </row>
    <row r="146" spans="1:4" x14ac:dyDescent="0.2">
      <c r="A146">
        <v>15</v>
      </c>
      <c r="B146" t="s">
        <v>3</v>
      </c>
      <c r="C146">
        <v>5</v>
      </c>
      <c r="D146" t="s">
        <v>97</v>
      </c>
    </row>
    <row r="147" spans="1:4" x14ac:dyDescent="0.2">
      <c r="A147">
        <v>15</v>
      </c>
      <c r="B147" t="s">
        <v>3</v>
      </c>
      <c r="C147">
        <v>5</v>
      </c>
      <c r="D147" t="s">
        <v>97</v>
      </c>
    </row>
    <row r="148" spans="1:4" x14ac:dyDescent="0.2">
      <c r="A148">
        <v>15</v>
      </c>
      <c r="B148" t="s">
        <v>3</v>
      </c>
      <c r="C148">
        <v>6</v>
      </c>
      <c r="D148" t="s">
        <v>97</v>
      </c>
    </row>
    <row r="149" spans="1:4" x14ac:dyDescent="0.2">
      <c r="A149">
        <v>15</v>
      </c>
      <c r="B149" t="s">
        <v>3</v>
      </c>
      <c r="C149">
        <v>6</v>
      </c>
      <c r="D149" t="s">
        <v>97</v>
      </c>
    </row>
    <row r="150" spans="1:4" x14ac:dyDescent="0.2">
      <c r="A150">
        <v>15</v>
      </c>
      <c r="B150" t="s">
        <v>3</v>
      </c>
      <c r="C150">
        <v>7</v>
      </c>
      <c r="D150" t="s">
        <v>96</v>
      </c>
    </row>
    <row r="151" spans="1:4" x14ac:dyDescent="0.2">
      <c r="A151">
        <v>15</v>
      </c>
      <c r="B151" t="s">
        <v>3</v>
      </c>
      <c r="C151">
        <v>7</v>
      </c>
      <c r="D151" t="s">
        <v>96</v>
      </c>
    </row>
    <row r="152" spans="1:4" x14ac:dyDescent="0.2">
      <c r="A152">
        <v>15</v>
      </c>
      <c r="B152" t="s">
        <v>3</v>
      </c>
      <c r="C152">
        <v>8</v>
      </c>
      <c r="D152" t="s">
        <v>96</v>
      </c>
    </row>
    <row r="153" spans="1:4" x14ac:dyDescent="0.2">
      <c r="A153">
        <v>15</v>
      </c>
      <c r="B153" t="s">
        <v>3</v>
      </c>
      <c r="C153">
        <v>8</v>
      </c>
      <c r="D153" t="s">
        <v>96</v>
      </c>
    </row>
    <row r="154" spans="1:4" x14ac:dyDescent="0.2">
      <c r="A154">
        <v>15</v>
      </c>
      <c r="B154" t="s">
        <v>3</v>
      </c>
      <c r="C154">
        <v>8</v>
      </c>
      <c r="D154" t="s">
        <v>96</v>
      </c>
    </row>
    <row r="155" spans="1:4" x14ac:dyDescent="0.2">
      <c r="A155">
        <v>15</v>
      </c>
      <c r="B155" t="s">
        <v>3</v>
      </c>
      <c r="C155">
        <v>9</v>
      </c>
      <c r="D155" t="s">
        <v>96</v>
      </c>
    </row>
    <row r="156" spans="1:4" x14ac:dyDescent="0.2">
      <c r="A156">
        <v>15</v>
      </c>
      <c r="B156" t="s">
        <v>3</v>
      </c>
      <c r="C156">
        <v>9</v>
      </c>
      <c r="D156" t="s">
        <v>96</v>
      </c>
    </row>
    <row r="157" spans="1:4" x14ac:dyDescent="0.2">
      <c r="A157">
        <v>15</v>
      </c>
      <c r="B157" t="s">
        <v>3</v>
      </c>
      <c r="C157">
        <v>9</v>
      </c>
      <c r="D157" t="s">
        <v>96</v>
      </c>
    </row>
    <row r="158" spans="1:4" x14ac:dyDescent="0.2">
      <c r="A158">
        <v>15</v>
      </c>
      <c r="B158" t="s">
        <v>3</v>
      </c>
      <c r="C158">
        <v>9</v>
      </c>
      <c r="D158" t="s">
        <v>96</v>
      </c>
    </row>
    <row r="159" spans="1:4" x14ac:dyDescent="0.2">
      <c r="A159">
        <v>15</v>
      </c>
      <c r="B159" t="s">
        <v>3</v>
      </c>
      <c r="C159">
        <v>9</v>
      </c>
      <c r="D159" t="s">
        <v>96</v>
      </c>
    </row>
    <row r="160" spans="1:4" x14ac:dyDescent="0.2">
      <c r="A160">
        <v>15</v>
      </c>
      <c r="B160" t="s">
        <v>3</v>
      </c>
      <c r="C160">
        <v>9</v>
      </c>
      <c r="D160" t="s">
        <v>96</v>
      </c>
    </row>
    <row r="161" spans="1:4" x14ac:dyDescent="0.2">
      <c r="A161">
        <v>15</v>
      </c>
      <c r="B161" t="s">
        <v>3</v>
      </c>
      <c r="C161">
        <v>9</v>
      </c>
      <c r="D161" t="s">
        <v>96</v>
      </c>
    </row>
    <row r="162" spans="1:4" x14ac:dyDescent="0.2">
      <c r="A162">
        <v>15</v>
      </c>
      <c r="B162" t="s">
        <v>3</v>
      </c>
      <c r="C162">
        <v>9</v>
      </c>
      <c r="D162" t="s">
        <v>96</v>
      </c>
    </row>
    <row r="163" spans="1:4" x14ac:dyDescent="0.2">
      <c r="A163">
        <v>15</v>
      </c>
      <c r="B163" t="s">
        <v>3</v>
      </c>
      <c r="C163">
        <v>9</v>
      </c>
      <c r="D163" t="s">
        <v>96</v>
      </c>
    </row>
    <row r="164" spans="1:4" x14ac:dyDescent="0.2">
      <c r="A164">
        <v>15</v>
      </c>
      <c r="B164" t="s">
        <v>3</v>
      </c>
      <c r="C164">
        <v>9</v>
      </c>
      <c r="D164" t="s">
        <v>96</v>
      </c>
    </row>
    <row r="165" spans="1:4" x14ac:dyDescent="0.2">
      <c r="A165">
        <v>15</v>
      </c>
      <c r="B165" t="s">
        <v>3</v>
      </c>
      <c r="C165">
        <v>10</v>
      </c>
      <c r="D165" t="s">
        <v>96</v>
      </c>
    </row>
    <row r="166" spans="1:4" x14ac:dyDescent="0.2">
      <c r="A166">
        <v>15</v>
      </c>
      <c r="B166" t="s">
        <v>3</v>
      </c>
      <c r="C166">
        <v>10</v>
      </c>
      <c r="D166" t="s">
        <v>96</v>
      </c>
    </row>
    <row r="167" spans="1:4" x14ac:dyDescent="0.2">
      <c r="A167">
        <v>15</v>
      </c>
      <c r="B167" t="s">
        <v>3</v>
      </c>
      <c r="C167">
        <v>10</v>
      </c>
      <c r="D167" t="s">
        <v>96</v>
      </c>
    </row>
    <row r="168" spans="1:4" x14ac:dyDescent="0.2">
      <c r="A168">
        <v>15</v>
      </c>
      <c r="B168" t="s">
        <v>3</v>
      </c>
      <c r="C168">
        <v>10</v>
      </c>
      <c r="D168" t="s">
        <v>96</v>
      </c>
    </row>
    <row r="169" spans="1:4" x14ac:dyDescent="0.2">
      <c r="A169">
        <v>15</v>
      </c>
      <c r="B169" t="s">
        <v>3</v>
      </c>
      <c r="C169">
        <v>10</v>
      </c>
      <c r="D169" t="s">
        <v>96</v>
      </c>
    </row>
    <row r="170" spans="1:4" x14ac:dyDescent="0.2">
      <c r="A170">
        <v>15</v>
      </c>
      <c r="B170" t="s">
        <v>3</v>
      </c>
      <c r="C170">
        <v>10</v>
      </c>
      <c r="D170" t="s">
        <v>96</v>
      </c>
    </row>
    <row r="171" spans="1:4" x14ac:dyDescent="0.2">
      <c r="A171">
        <v>15</v>
      </c>
      <c r="B171" t="s">
        <v>3</v>
      </c>
      <c r="C171">
        <v>11</v>
      </c>
      <c r="D171" t="s">
        <v>96</v>
      </c>
    </row>
    <row r="172" spans="1:4" x14ac:dyDescent="0.2">
      <c r="A172">
        <v>15</v>
      </c>
      <c r="B172" t="s">
        <v>3</v>
      </c>
      <c r="C172">
        <v>11</v>
      </c>
      <c r="D172" t="s">
        <v>96</v>
      </c>
    </row>
    <row r="173" spans="1:4" x14ac:dyDescent="0.2">
      <c r="A173">
        <v>15</v>
      </c>
      <c r="B173" t="s">
        <v>3</v>
      </c>
      <c r="C173">
        <v>11</v>
      </c>
      <c r="D173" t="s">
        <v>96</v>
      </c>
    </row>
    <row r="174" spans="1:4" x14ac:dyDescent="0.2">
      <c r="A174">
        <v>15</v>
      </c>
      <c r="B174" t="s">
        <v>3</v>
      </c>
      <c r="C174">
        <v>11</v>
      </c>
      <c r="D174" t="s">
        <v>96</v>
      </c>
    </row>
    <row r="175" spans="1:4" x14ac:dyDescent="0.2">
      <c r="A175">
        <v>15</v>
      </c>
      <c r="B175" t="s">
        <v>3</v>
      </c>
      <c r="C175">
        <v>11</v>
      </c>
      <c r="D175" t="s">
        <v>96</v>
      </c>
    </row>
    <row r="176" spans="1:4" x14ac:dyDescent="0.2">
      <c r="A176">
        <v>15</v>
      </c>
      <c r="B176" t="s">
        <v>3</v>
      </c>
      <c r="C176">
        <v>11</v>
      </c>
      <c r="D176" t="s">
        <v>96</v>
      </c>
    </row>
    <row r="177" spans="1:4" x14ac:dyDescent="0.2">
      <c r="A177">
        <v>15</v>
      </c>
      <c r="B177" t="s">
        <v>3</v>
      </c>
      <c r="C177">
        <v>11</v>
      </c>
      <c r="D177" t="s">
        <v>96</v>
      </c>
    </row>
    <row r="178" spans="1:4" x14ac:dyDescent="0.2">
      <c r="A178">
        <v>15</v>
      </c>
      <c r="B178" t="s">
        <v>3</v>
      </c>
      <c r="C178">
        <v>11</v>
      </c>
      <c r="D178" t="s">
        <v>96</v>
      </c>
    </row>
    <row r="179" spans="1:4" x14ac:dyDescent="0.2">
      <c r="A179">
        <v>15</v>
      </c>
      <c r="B179" t="s">
        <v>3</v>
      </c>
      <c r="C179">
        <v>11</v>
      </c>
      <c r="D179" t="s">
        <v>96</v>
      </c>
    </row>
    <row r="180" spans="1:4" x14ac:dyDescent="0.2">
      <c r="A180">
        <v>15</v>
      </c>
      <c r="B180" t="s">
        <v>3</v>
      </c>
      <c r="C180">
        <v>11</v>
      </c>
      <c r="D180" t="s">
        <v>96</v>
      </c>
    </row>
    <row r="181" spans="1:4" x14ac:dyDescent="0.2">
      <c r="A181">
        <v>15</v>
      </c>
      <c r="B181" t="s">
        <v>3</v>
      </c>
      <c r="C181">
        <v>11</v>
      </c>
      <c r="D181" t="s">
        <v>96</v>
      </c>
    </row>
    <row r="182" spans="1:4" x14ac:dyDescent="0.2">
      <c r="A182">
        <v>15</v>
      </c>
      <c r="B182" t="s">
        <v>3</v>
      </c>
      <c r="C182">
        <v>12</v>
      </c>
      <c r="D182" t="s">
        <v>96</v>
      </c>
    </row>
    <row r="183" spans="1:4" x14ac:dyDescent="0.2">
      <c r="A183">
        <v>15</v>
      </c>
      <c r="B183" t="s">
        <v>3</v>
      </c>
      <c r="C183">
        <v>12</v>
      </c>
      <c r="D183" t="s">
        <v>96</v>
      </c>
    </row>
    <row r="184" spans="1:4" x14ac:dyDescent="0.2">
      <c r="A184">
        <v>15</v>
      </c>
      <c r="B184" t="s">
        <v>3</v>
      </c>
      <c r="C184">
        <v>12</v>
      </c>
      <c r="D184" t="s">
        <v>96</v>
      </c>
    </row>
    <row r="185" spans="1:4" x14ac:dyDescent="0.2">
      <c r="A185">
        <v>15</v>
      </c>
      <c r="B185" t="s">
        <v>3</v>
      </c>
      <c r="C185">
        <v>12</v>
      </c>
      <c r="D185" t="s">
        <v>96</v>
      </c>
    </row>
    <row r="186" spans="1:4" x14ac:dyDescent="0.2">
      <c r="A186">
        <v>15</v>
      </c>
      <c r="B186" t="s">
        <v>3</v>
      </c>
      <c r="C186">
        <v>12</v>
      </c>
      <c r="D186" t="s">
        <v>96</v>
      </c>
    </row>
    <row r="187" spans="1:4" x14ac:dyDescent="0.2">
      <c r="A187">
        <v>15</v>
      </c>
      <c r="B187" t="s">
        <v>3</v>
      </c>
      <c r="C187">
        <v>12</v>
      </c>
      <c r="D187" t="s">
        <v>96</v>
      </c>
    </row>
    <row r="188" spans="1:4" x14ac:dyDescent="0.2">
      <c r="A188">
        <v>15</v>
      </c>
      <c r="B188" t="s">
        <v>3</v>
      </c>
      <c r="C188">
        <v>12</v>
      </c>
      <c r="D188" t="s">
        <v>96</v>
      </c>
    </row>
    <row r="189" spans="1:4" x14ac:dyDescent="0.2">
      <c r="A189">
        <v>18</v>
      </c>
      <c r="B189" t="s">
        <v>9</v>
      </c>
      <c r="C189">
        <v>9</v>
      </c>
      <c r="D189" t="s">
        <v>96</v>
      </c>
    </row>
    <row r="190" spans="1:4" x14ac:dyDescent="0.2">
      <c r="A190">
        <v>18</v>
      </c>
      <c r="B190" t="s">
        <v>9</v>
      </c>
      <c r="C190">
        <v>9</v>
      </c>
      <c r="D190" t="s">
        <v>96</v>
      </c>
    </row>
    <row r="191" spans="1:4" x14ac:dyDescent="0.2">
      <c r="A191">
        <v>18</v>
      </c>
      <c r="B191" t="s">
        <v>9</v>
      </c>
      <c r="C191">
        <v>9</v>
      </c>
      <c r="D191" t="s">
        <v>96</v>
      </c>
    </row>
    <row r="192" spans="1:4" x14ac:dyDescent="0.2">
      <c r="A192">
        <v>18</v>
      </c>
      <c r="B192" t="s">
        <v>9</v>
      </c>
      <c r="C192">
        <v>9</v>
      </c>
      <c r="D192" t="s">
        <v>96</v>
      </c>
    </row>
    <row r="193" spans="1:4" x14ac:dyDescent="0.2">
      <c r="A193">
        <v>18</v>
      </c>
      <c r="B193" t="s">
        <v>9</v>
      </c>
      <c r="C193">
        <v>9</v>
      </c>
      <c r="D193" t="s">
        <v>96</v>
      </c>
    </row>
    <row r="194" spans="1:4" x14ac:dyDescent="0.2">
      <c r="A194">
        <v>18</v>
      </c>
      <c r="B194" t="s">
        <v>9</v>
      </c>
      <c r="C194">
        <v>10</v>
      </c>
      <c r="D194" t="s">
        <v>96</v>
      </c>
    </row>
    <row r="195" spans="1:4" x14ac:dyDescent="0.2">
      <c r="A195">
        <v>18</v>
      </c>
      <c r="B195" t="s">
        <v>9</v>
      </c>
      <c r="C195">
        <v>10</v>
      </c>
      <c r="D195" t="s">
        <v>96</v>
      </c>
    </row>
    <row r="196" spans="1:4" x14ac:dyDescent="0.2">
      <c r="A196">
        <v>18</v>
      </c>
      <c r="B196" t="s">
        <v>9</v>
      </c>
      <c r="C196">
        <v>11</v>
      </c>
      <c r="D196" t="s">
        <v>96</v>
      </c>
    </row>
    <row r="197" spans="1:4" x14ac:dyDescent="0.2">
      <c r="A197">
        <v>18</v>
      </c>
      <c r="B197" t="s">
        <v>9</v>
      </c>
      <c r="C197">
        <v>11</v>
      </c>
      <c r="D197" t="s">
        <v>96</v>
      </c>
    </row>
    <row r="198" spans="1:4" x14ac:dyDescent="0.2">
      <c r="A198">
        <v>18</v>
      </c>
      <c r="B198" t="s">
        <v>9</v>
      </c>
      <c r="C198">
        <v>11</v>
      </c>
      <c r="D198" t="s">
        <v>96</v>
      </c>
    </row>
    <row r="199" spans="1:4" x14ac:dyDescent="0.2">
      <c r="A199">
        <v>18</v>
      </c>
      <c r="B199" t="s">
        <v>9</v>
      </c>
      <c r="C199">
        <v>11</v>
      </c>
      <c r="D199" t="s">
        <v>96</v>
      </c>
    </row>
    <row r="200" spans="1:4" x14ac:dyDescent="0.2">
      <c r="A200">
        <v>18</v>
      </c>
      <c r="B200" t="s">
        <v>9</v>
      </c>
      <c r="C200">
        <v>11</v>
      </c>
      <c r="D200" t="s">
        <v>96</v>
      </c>
    </row>
    <row r="201" spans="1:4" x14ac:dyDescent="0.2">
      <c r="A201">
        <v>18</v>
      </c>
      <c r="B201" t="s">
        <v>9</v>
      </c>
      <c r="C201">
        <v>12</v>
      </c>
      <c r="D201" t="s">
        <v>96</v>
      </c>
    </row>
    <row r="202" spans="1:4" x14ac:dyDescent="0.2">
      <c r="A202">
        <v>21</v>
      </c>
      <c r="B202" t="s">
        <v>9</v>
      </c>
      <c r="C202">
        <v>6</v>
      </c>
      <c r="D202" t="s">
        <v>97</v>
      </c>
    </row>
    <row r="203" spans="1:4" x14ac:dyDescent="0.2">
      <c r="A203">
        <v>21</v>
      </c>
      <c r="B203" t="s">
        <v>9</v>
      </c>
      <c r="C203">
        <v>8</v>
      </c>
      <c r="D203" t="s">
        <v>96</v>
      </c>
    </row>
    <row r="204" spans="1:4" x14ac:dyDescent="0.2">
      <c r="A204">
        <v>21</v>
      </c>
      <c r="B204" t="s">
        <v>9</v>
      </c>
      <c r="C204">
        <v>8</v>
      </c>
      <c r="D204" t="s">
        <v>96</v>
      </c>
    </row>
    <row r="205" spans="1:4" x14ac:dyDescent="0.2">
      <c r="A205">
        <v>21</v>
      </c>
      <c r="B205" t="s">
        <v>9</v>
      </c>
      <c r="C205">
        <v>11</v>
      </c>
      <c r="D205" t="s">
        <v>96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72"/>
  <sheetViews>
    <sheetView topLeftCell="A2" workbookViewId="0">
      <selection activeCell="W22" sqref="W22"/>
    </sheetView>
  </sheetViews>
  <sheetFormatPr defaultRowHeight="12.75" x14ac:dyDescent="0.2"/>
  <sheetData>
    <row r="1" spans="1:4" x14ac:dyDescent="0.2">
      <c r="A1" t="s">
        <v>35</v>
      </c>
      <c r="B1" t="s">
        <v>36</v>
      </c>
      <c r="C1" t="s">
        <v>0</v>
      </c>
      <c r="D1" t="s">
        <v>1</v>
      </c>
    </row>
    <row r="2" spans="1:4" x14ac:dyDescent="0.2">
      <c r="A2">
        <v>9</v>
      </c>
      <c r="B2" t="s">
        <v>3</v>
      </c>
      <c r="C2">
        <v>27.500783915569997</v>
      </c>
      <c r="D2" t="s">
        <v>4</v>
      </c>
    </row>
    <row r="3" spans="1:4" x14ac:dyDescent="0.2">
      <c r="A3">
        <v>9</v>
      </c>
      <c r="B3" t="s">
        <v>3</v>
      </c>
      <c r="C3">
        <v>30.516686736690126</v>
      </c>
      <c r="D3" t="s">
        <v>4</v>
      </c>
    </row>
    <row r="4" spans="1:4" x14ac:dyDescent="0.2">
      <c r="A4">
        <v>6</v>
      </c>
      <c r="B4" t="s">
        <v>5</v>
      </c>
      <c r="C4">
        <v>30.90030614773643</v>
      </c>
      <c r="D4" t="s">
        <v>4</v>
      </c>
    </row>
    <row r="5" spans="1:4" x14ac:dyDescent="0.2">
      <c r="A5">
        <v>3</v>
      </c>
      <c r="B5" t="s">
        <v>5</v>
      </c>
      <c r="C5">
        <v>31.265984205134394</v>
      </c>
      <c r="D5" t="s">
        <v>4</v>
      </c>
    </row>
    <row r="6" spans="1:4" x14ac:dyDescent="0.2">
      <c r="A6">
        <v>9</v>
      </c>
      <c r="B6" t="s">
        <v>3</v>
      </c>
      <c r="C6">
        <v>31.708635283553399</v>
      </c>
      <c r="D6" t="s">
        <v>4</v>
      </c>
    </row>
    <row r="7" spans="1:4" x14ac:dyDescent="0.2">
      <c r="A7">
        <v>9</v>
      </c>
      <c r="B7" t="s">
        <v>3</v>
      </c>
      <c r="C7">
        <v>31.923504729159884</v>
      </c>
      <c r="D7" t="s">
        <v>4</v>
      </c>
    </row>
    <row r="8" spans="1:4" x14ac:dyDescent="0.2">
      <c r="A8">
        <v>6</v>
      </c>
      <c r="B8" t="s">
        <v>5</v>
      </c>
      <c r="C8">
        <v>33.126557642343577</v>
      </c>
      <c r="D8" t="s">
        <v>4</v>
      </c>
    </row>
    <row r="9" spans="1:4" x14ac:dyDescent="0.2">
      <c r="A9">
        <v>6</v>
      </c>
      <c r="B9" t="s">
        <v>5</v>
      </c>
      <c r="C9">
        <v>34.001162515919447</v>
      </c>
      <c r="D9" t="s">
        <v>4</v>
      </c>
    </row>
    <row r="10" spans="1:4" x14ac:dyDescent="0.2">
      <c r="A10">
        <v>9</v>
      </c>
      <c r="B10" t="s">
        <v>3</v>
      </c>
      <c r="C10">
        <v>35.06678498230432</v>
      </c>
      <c r="D10" t="s">
        <v>4</v>
      </c>
    </row>
    <row r="11" spans="1:4" x14ac:dyDescent="0.2">
      <c r="A11">
        <v>9</v>
      </c>
      <c r="B11" t="s">
        <v>3</v>
      </c>
      <c r="C11">
        <v>35.789940850155936</v>
      </c>
      <c r="D11" t="s">
        <v>4</v>
      </c>
    </row>
    <row r="12" spans="1:4" x14ac:dyDescent="0.2">
      <c r="A12">
        <v>9</v>
      </c>
      <c r="B12" t="s">
        <v>3</v>
      </c>
      <c r="C12">
        <v>37.07789128383623</v>
      </c>
      <c r="D12" t="s">
        <v>4</v>
      </c>
    </row>
    <row r="13" spans="1:4" x14ac:dyDescent="0.2">
      <c r="A13">
        <v>12</v>
      </c>
      <c r="B13" t="s">
        <v>3</v>
      </c>
      <c r="C13">
        <v>38.747282219548815</v>
      </c>
      <c r="D13" t="s">
        <v>4</v>
      </c>
    </row>
    <row r="14" spans="1:4" x14ac:dyDescent="0.2">
      <c r="A14">
        <v>9</v>
      </c>
      <c r="B14" t="s">
        <v>3</v>
      </c>
      <c r="C14">
        <v>39.520248652772544</v>
      </c>
      <c r="D14" t="s">
        <v>4</v>
      </c>
    </row>
    <row r="15" spans="1:4" x14ac:dyDescent="0.2">
      <c r="A15">
        <v>12</v>
      </c>
      <c r="B15" t="s">
        <v>3</v>
      </c>
      <c r="C15">
        <v>40.988400787684299</v>
      </c>
      <c r="D15" t="s">
        <v>4</v>
      </c>
    </row>
    <row r="16" spans="1:4" x14ac:dyDescent="0.2">
      <c r="A16">
        <v>12</v>
      </c>
      <c r="B16" t="s">
        <v>3</v>
      </c>
      <c r="C16">
        <v>41.309390379616993</v>
      </c>
      <c r="D16" t="s">
        <v>4</v>
      </c>
    </row>
    <row r="17" spans="1:4" x14ac:dyDescent="0.2">
      <c r="A17">
        <v>9</v>
      </c>
      <c r="B17" t="s">
        <v>3</v>
      </c>
      <c r="C17">
        <v>41.369715188225122</v>
      </c>
      <c r="D17" t="s">
        <v>4</v>
      </c>
    </row>
    <row r="18" spans="1:4" x14ac:dyDescent="0.2">
      <c r="A18">
        <v>12</v>
      </c>
      <c r="B18" t="s">
        <v>3</v>
      </c>
      <c r="C18">
        <v>41.613265659226101</v>
      </c>
      <c r="D18" t="s">
        <v>4</v>
      </c>
    </row>
    <row r="19" spans="1:4" x14ac:dyDescent="0.2">
      <c r="A19">
        <v>15</v>
      </c>
      <c r="B19" t="s">
        <v>3</v>
      </c>
      <c r="C19">
        <v>42.066949058395807</v>
      </c>
      <c r="D19" t="s">
        <v>4</v>
      </c>
    </row>
    <row r="20" spans="1:4" x14ac:dyDescent="0.2">
      <c r="A20">
        <v>9</v>
      </c>
      <c r="B20" t="s">
        <v>3</v>
      </c>
      <c r="C20">
        <v>42.826570312702387</v>
      </c>
      <c r="D20" t="s">
        <v>4</v>
      </c>
    </row>
    <row r="21" spans="1:4" x14ac:dyDescent="0.2">
      <c r="A21">
        <v>12</v>
      </c>
      <c r="B21" t="s">
        <v>3</v>
      </c>
      <c r="C21">
        <v>42.909823879479681</v>
      </c>
      <c r="D21" t="s">
        <v>4</v>
      </c>
    </row>
    <row r="22" spans="1:4" x14ac:dyDescent="0.2">
      <c r="A22">
        <v>12</v>
      </c>
      <c r="B22" t="s">
        <v>3</v>
      </c>
      <c r="C22">
        <v>43.209391629786026</v>
      </c>
      <c r="D22" t="s">
        <v>4</v>
      </c>
    </row>
    <row r="23" spans="1:4" x14ac:dyDescent="0.2">
      <c r="A23">
        <v>12</v>
      </c>
      <c r="B23" t="s">
        <v>3</v>
      </c>
      <c r="C23">
        <v>44.847358111023134</v>
      </c>
      <c r="D23" t="s">
        <v>4</v>
      </c>
    </row>
    <row r="24" spans="1:4" x14ac:dyDescent="0.2">
      <c r="A24">
        <v>12</v>
      </c>
      <c r="B24" t="s">
        <v>3</v>
      </c>
      <c r="C24">
        <v>45.846401818611923</v>
      </c>
      <c r="D24" t="s">
        <v>4</v>
      </c>
    </row>
    <row r="25" spans="1:4" x14ac:dyDescent="0.2">
      <c r="A25">
        <v>15</v>
      </c>
      <c r="B25" t="s">
        <v>3</v>
      </c>
      <c r="C25">
        <v>46.180784661747737</v>
      </c>
      <c r="D25" t="s">
        <v>4</v>
      </c>
    </row>
    <row r="26" spans="1:4" x14ac:dyDescent="0.2">
      <c r="A26">
        <v>12</v>
      </c>
      <c r="B26" t="s">
        <v>3</v>
      </c>
      <c r="C26">
        <v>49.247560471857724</v>
      </c>
      <c r="D26" t="s">
        <v>4</v>
      </c>
    </row>
    <row r="27" spans="1:4" x14ac:dyDescent="0.2">
      <c r="A27">
        <v>12</v>
      </c>
      <c r="B27" t="s">
        <v>3</v>
      </c>
      <c r="C27">
        <v>52.770891702240185</v>
      </c>
      <c r="D27" t="s">
        <v>4</v>
      </c>
    </row>
    <row r="28" spans="1:4" x14ac:dyDescent="0.2">
      <c r="A28">
        <v>12</v>
      </c>
      <c r="B28" t="s">
        <v>3</v>
      </c>
      <c r="C28">
        <v>52.960915728951683</v>
      </c>
      <c r="D28" t="s">
        <v>4</v>
      </c>
    </row>
    <row r="29" spans="1:4" x14ac:dyDescent="0.2">
      <c r="A29">
        <v>12</v>
      </c>
      <c r="B29" t="s">
        <v>3</v>
      </c>
      <c r="C29">
        <v>53.134924919160284</v>
      </c>
      <c r="D29" t="s">
        <v>4</v>
      </c>
    </row>
    <row r="30" spans="1:4" x14ac:dyDescent="0.2">
      <c r="A30">
        <v>15</v>
      </c>
      <c r="B30" t="s">
        <v>3</v>
      </c>
      <c r="C30">
        <v>54.213370225739965</v>
      </c>
      <c r="D30" t="s">
        <v>4</v>
      </c>
    </row>
    <row r="31" spans="1:4" x14ac:dyDescent="0.2">
      <c r="A31">
        <v>15</v>
      </c>
      <c r="B31" t="s">
        <v>3</v>
      </c>
      <c r="C31">
        <v>54.606502740520483</v>
      </c>
      <c r="D31" t="s">
        <v>4</v>
      </c>
    </row>
    <row r="32" spans="1:4" x14ac:dyDescent="0.2">
      <c r="A32">
        <v>12</v>
      </c>
      <c r="B32" t="s">
        <v>3</v>
      </c>
      <c r="C32">
        <v>55.076918163601633</v>
      </c>
      <c r="D32" t="s">
        <v>4</v>
      </c>
    </row>
    <row r="33" spans="1:4" x14ac:dyDescent="0.2">
      <c r="A33">
        <v>15</v>
      </c>
      <c r="B33" t="s">
        <v>3</v>
      </c>
      <c r="C33">
        <v>55.454019342987529</v>
      </c>
      <c r="D33" t="s">
        <v>4</v>
      </c>
    </row>
    <row r="34" spans="1:4" x14ac:dyDescent="0.2">
      <c r="A34">
        <v>12</v>
      </c>
      <c r="B34" t="s">
        <v>3</v>
      </c>
      <c r="C34">
        <v>56.580840712919908</v>
      </c>
      <c r="D34" t="s">
        <v>4</v>
      </c>
    </row>
    <row r="35" spans="1:4" x14ac:dyDescent="0.2">
      <c r="A35">
        <v>12</v>
      </c>
      <c r="B35" t="s">
        <v>3</v>
      </c>
      <c r="C35">
        <v>56.594669628784274</v>
      </c>
      <c r="D35" t="s">
        <v>4</v>
      </c>
    </row>
    <row r="36" spans="1:4" x14ac:dyDescent="0.2">
      <c r="A36">
        <v>18</v>
      </c>
      <c r="B36" t="s">
        <v>9</v>
      </c>
      <c r="C36">
        <v>57.198341746670714</v>
      </c>
      <c r="D36" t="s">
        <v>4</v>
      </c>
    </row>
    <row r="37" spans="1:4" x14ac:dyDescent="0.2">
      <c r="A37">
        <v>21</v>
      </c>
      <c r="B37" t="s">
        <v>9</v>
      </c>
      <c r="C37">
        <v>57.36453397969138</v>
      </c>
      <c r="D37" t="s">
        <v>4</v>
      </c>
    </row>
    <row r="38" spans="1:4" x14ac:dyDescent="0.2">
      <c r="A38">
        <v>18</v>
      </c>
      <c r="B38" t="s">
        <v>9</v>
      </c>
      <c r="C38">
        <v>57.506398962479146</v>
      </c>
      <c r="D38" t="s">
        <v>4</v>
      </c>
    </row>
    <row r="39" spans="1:4" x14ac:dyDescent="0.2">
      <c r="A39">
        <v>21</v>
      </c>
      <c r="B39" t="s">
        <v>9</v>
      </c>
      <c r="C39">
        <v>57.884133207645327</v>
      </c>
      <c r="D39" t="s">
        <v>4</v>
      </c>
    </row>
    <row r="40" spans="1:4" x14ac:dyDescent="0.2">
      <c r="A40">
        <v>15</v>
      </c>
      <c r="B40" t="s">
        <v>3</v>
      </c>
      <c r="C40">
        <v>58.030000997243206</v>
      </c>
      <c r="D40" t="s">
        <v>4</v>
      </c>
    </row>
    <row r="41" spans="1:4" x14ac:dyDescent="0.2">
      <c r="A41">
        <v>18</v>
      </c>
      <c r="B41" t="s">
        <v>9</v>
      </c>
      <c r="C41">
        <v>58.164804983854992</v>
      </c>
      <c r="D41" t="s">
        <v>4</v>
      </c>
    </row>
    <row r="42" spans="1:4" x14ac:dyDescent="0.2">
      <c r="A42">
        <v>18</v>
      </c>
      <c r="B42" t="s">
        <v>9</v>
      </c>
      <c r="C42">
        <v>58.298102674929645</v>
      </c>
      <c r="D42" t="s">
        <v>4</v>
      </c>
    </row>
    <row r="43" spans="1:4" x14ac:dyDescent="0.2">
      <c r="A43">
        <v>18</v>
      </c>
      <c r="B43" t="s">
        <v>9</v>
      </c>
      <c r="C43">
        <v>58.333868387306318</v>
      </c>
      <c r="D43" t="s">
        <v>4</v>
      </c>
    </row>
    <row r="44" spans="1:4" x14ac:dyDescent="0.2">
      <c r="A44">
        <v>15</v>
      </c>
      <c r="B44" t="s">
        <v>3</v>
      </c>
      <c r="C44">
        <v>58.922364021019227</v>
      </c>
      <c r="D44" t="s">
        <v>4</v>
      </c>
    </row>
    <row r="45" spans="1:4" x14ac:dyDescent="0.2">
      <c r="A45">
        <v>21</v>
      </c>
      <c r="B45" t="s">
        <v>9</v>
      </c>
      <c r="C45">
        <v>58.998048451134956</v>
      </c>
      <c r="D45" t="s">
        <v>4</v>
      </c>
    </row>
    <row r="46" spans="1:4" x14ac:dyDescent="0.2">
      <c r="A46">
        <v>18</v>
      </c>
      <c r="B46" t="s">
        <v>9</v>
      </c>
      <c r="C46">
        <v>60.5195588992569</v>
      </c>
      <c r="D46" t="s">
        <v>4</v>
      </c>
    </row>
    <row r="47" spans="1:4" x14ac:dyDescent="0.2">
      <c r="A47">
        <v>12</v>
      </c>
      <c r="B47" t="s">
        <v>3</v>
      </c>
      <c r="C47">
        <v>61.184572427636915</v>
      </c>
      <c r="D47" t="s">
        <v>4</v>
      </c>
    </row>
    <row r="48" spans="1:4" x14ac:dyDescent="0.2">
      <c r="A48">
        <v>15</v>
      </c>
      <c r="B48" t="s">
        <v>3</v>
      </c>
      <c r="C48">
        <v>62.525549055657201</v>
      </c>
      <c r="D48" t="s">
        <v>10</v>
      </c>
    </row>
    <row r="49" spans="1:4" x14ac:dyDescent="0.2">
      <c r="A49">
        <v>15</v>
      </c>
      <c r="B49" t="s">
        <v>3</v>
      </c>
      <c r="C49">
        <v>63.148078900887228</v>
      </c>
      <c r="D49" t="s">
        <v>10</v>
      </c>
    </row>
    <row r="50" spans="1:4" x14ac:dyDescent="0.2">
      <c r="A50">
        <v>18</v>
      </c>
      <c r="B50" t="s">
        <v>9</v>
      </c>
      <c r="C50">
        <v>63.227601154433323</v>
      </c>
      <c r="D50" t="s">
        <v>10</v>
      </c>
    </row>
    <row r="51" spans="1:4" x14ac:dyDescent="0.2">
      <c r="A51">
        <v>15</v>
      </c>
      <c r="B51" t="s">
        <v>3</v>
      </c>
      <c r="C51">
        <v>63.379409026347943</v>
      </c>
      <c r="D51" t="s">
        <v>10</v>
      </c>
    </row>
    <row r="52" spans="1:4" x14ac:dyDescent="0.2">
      <c r="A52">
        <v>18</v>
      </c>
      <c r="B52" t="s">
        <v>9</v>
      </c>
      <c r="C52">
        <v>64.136617408185629</v>
      </c>
      <c r="D52" t="s">
        <v>10</v>
      </c>
    </row>
    <row r="53" spans="1:4" x14ac:dyDescent="0.2">
      <c r="A53">
        <v>15</v>
      </c>
      <c r="B53" t="s">
        <v>3</v>
      </c>
      <c r="C53">
        <v>65.23932468896416</v>
      </c>
      <c r="D53" t="s">
        <v>10</v>
      </c>
    </row>
    <row r="54" spans="1:4" x14ac:dyDescent="0.2">
      <c r="A54">
        <v>21</v>
      </c>
      <c r="B54" t="s">
        <v>9</v>
      </c>
      <c r="C54">
        <v>66.326781344062937</v>
      </c>
      <c r="D54" t="s">
        <v>10</v>
      </c>
    </row>
    <row r="55" spans="1:4" x14ac:dyDescent="0.2">
      <c r="A55">
        <v>18</v>
      </c>
      <c r="B55" t="s">
        <v>9</v>
      </c>
      <c r="C55">
        <v>67.00420737086101</v>
      </c>
      <c r="D55" t="s">
        <v>10</v>
      </c>
    </row>
    <row r="56" spans="1:4" x14ac:dyDescent="0.2">
      <c r="A56">
        <v>12</v>
      </c>
      <c r="B56" t="s">
        <v>3</v>
      </c>
      <c r="C56">
        <v>67.225824266839908</v>
      </c>
      <c r="D56" t="s">
        <v>10</v>
      </c>
    </row>
    <row r="57" spans="1:4" x14ac:dyDescent="0.2">
      <c r="A57">
        <v>15</v>
      </c>
      <c r="B57" t="s">
        <v>3</v>
      </c>
      <c r="C57">
        <v>68.313475962035895</v>
      </c>
      <c r="D57" t="s">
        <v>10</v>
      </c>
    </row>
    <row r="58" spans="1:4" x14ac:dyDescent="0.2">
      <c r="A58">
        <v>21</v>
      </c>
      <c r="B58" t="s">
        <v>9</v>
      </c>
      <c r="C58">
        <v>68.429725233485314</v>
      </c>
      <c r="D58" t="s">
        <v>10</v>
      </c>
    </row>
    <row r="59" spans="1:4" x14ac:dyDescent="0.2">
      <c r="A59">
        <v>21</v>
      </c>
      <c r="B59" t="s">
        <v>9</v>
      </c>
      <c r="C59">
        <v>69.383618511488535</v>
      </c>
      <c r="D59" t="s">
        <v>10</v>
      </c>
    </row>
    <row r="60" spans="1:4" x14ac:dyDescent="0.2">
      <c r="A60">
        <v>21</v>
      </c>
      <c r="B60" t="s">
        <v>9</v>
      </c>
      <c r="C60">
        <v>70.21502128895942</v>
      </c>
      <c r="D60" t="s">
        <v>10</v>
      </c>
    </row>
    <row r="61" spans="1:4" x14ac:dyDescent="0.2">
      <c r="A61">
        <v>18</v>
      </c>
      <c r="B61" t="s">
        <v>9</v>
      </c>
      <c r="C61">
        <v>71.004273811577846</v>
      </c>
      <c r="D61" t="s">
        <v>10</v>
      </c>
    </row>
    <row r="62" spans="1:4" x14ac:dyDescent="0.2">
      <c r="A62">
        <v>21</v>
      </c>
      <c r="B62" t="s">
        <v>9</v>
      </c>
      <c r="C62">
        <v>71.36446632374853</v>
      </c>
      <c r="D62" t="s">
        <v>10</v>
      </c>
    </row>
    <row r="63" spans="1:4" x14ac:dyDescent="0.2">
      <c r="A63">
        <v>21</v>
      </c>
      <c r="B63" t="s">
        <v>9</v>
      </c>
      <c r="C63">
        <v>71.574422005748346</v>
      </c>
      <c r="D63" t="s">
        <v>10</v>
      </c>
    </row>
    <row r="64" spans="1:4" x14ac:dyDescent="0.2">
      <c r="A64">
        <v>21</v>
      </c>
      <c r="B64" t="s">
        <v>9</v>
      </c>
      <c r="C64">
        <v>72.347025260555313</v>
      </c>
      <c r="D64" t="s">
        <v>10</v>
      </c>
    </row>
    <row r="65" spans="1:4" x14ac:dyDescent="0.2">
      <c r="A65">
        <v>21</v>
      </c>
      <c r="B65" t="s">
        <v>9</v>
      </c>
      <c r="C65">
        <v>72.777167258917785</v>
      </c>
      <c r="D65" t="s">
        <v>10</v>
      </c>
    </row>
    <row r="66" spans="1:4" x14ac:dyDescent="0.2">
      <c r="A66">
        <v>24</v>
      </c>
      <c r="B66" t="s">
        <v>9</v>
      </c>
      <c r="C66">
        <v>73.175217370862725</v>
      </c>
      <c r="D66" t="s">
        <v>10</v>
      </c>
    </row>
    <row r="67" spans="1:4" x14ac:dyDescent="0.2">
      <c r="A67">
        <v>18</v>
      </c>
      <c r="B67" t="s">
        <v>9</v>
      </c>
      <c r="C67">
        <v>73.225115243745208</v>
      </c>
      <c r="D67" t="s">
        <v>10</v>
      </c>
    </row>
    <row r="68" spans="1:4" x14ac:dyDescent="0.2">
      <c r="A68">
        <v>21</v>
      </c>
      <c r="B68" t="s">
        <v>9</v>
      </c>
      <c r="C68">
        <v>73.353682686673665</v>
      </c>
      <c r="D68" t="s">
        <v>10</v>
      </c>
    </row>
    <row r="69" spans="1:4" x14ac:dyDescent="0.2">
      <c r="A69">
        <v>21</v>
      </c>
      <c r="B69" t="s">
        <v>9</v>
      </c>
      <c r="C69">
        <v>74.813829314213564</v>
      </c>
      <c r="D69" t="s">
        <v>10</v>
      </c>
    </row>
    <row r="70" spans="1:4" x14ac:dyDescent="0.2">
      <c r="A70">
        <v>21</v>
      </c>
      <c r="B70" t="s">
        <v>9</v>
      </c>
      <c r="C70">
        <v>78.398964645499944</v>
      </c>
      <c r="D70" t="s">
        <v>10</v>
      </c>
    </row>
    <row r="71" spans="1:4" x14ac:dyDescent="0.2">
      <c r="A71">
        <v>24</v>
      </c>
      <c r="B71" t="s">
        <v>9</v>
      </c>
      <c r="C71">
        <v>79.433117955508607</v>
      </c>
      <c r="D71" t="s">
        <v>10</v>
      </c>
    </row>
    <row r="72" spans="1:4" x14ac:dyDescent="0.2">
      <c r="A72">
        <v>24</v>
      </c>
      <c r="B72" t="s">
        <v>9</v>
      </c>
      <c r="C72">
        <v>80.312899918137433</v>
      </c>
      <c r="D72" t="s">
        <v>10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24</vt:i4>
      </vt:variant>
      <vt:variant>
        <vt:lpstr>Named Ranges</vt:lpstr>
      </vt:variant>
      <vt:variant>
        <vt:i4>49</vt:i4>
      </vt:variant>
    </vt:vector>
  </HeadingPairs>
  <TitlesOfParts>
    <vt:vector size="85" baseType="lpstr">
      <vt:lpstr>Intro</vt:lpstr>
      <vt:lpstr>LWC_Recent</vt:lpstr>
      <vt:lpstr>1997-2017</vt:lpstr>
      <vt:lpstr>Summary_Tbl_1997_2017</vt:lpstr>
      <vt:lpstr>Monitoring_Stations</vt:lpstr>
      <vt:lpstr>Months</vt:lpstr>
      <vt:lpstr>Categories</vt:lpstr>
      <vt:lpstr>EPA_vs_SOS</vt:lpstr>
      <vt:lpstr>EPA_vs_VSCI</vt:lpstr>
      <vt:lpstr>SOS_vs_VSCI</vt:lpstr>
      <vt:lpstr>Pivot_Tbl</vt:lpstr>
      <vt:lpstr>Work_Data_Tbl</vt:lpstr>
      <vt:lpstr>North Fork Broad Run</vt:lpstr>
      <vt:lpstr>Brambleton Creek</vt:lpstr>
      <vt:lpstr>Clarks Run</vt:lpstr>
      <vt:lpstr>Cabin Branch</vt:lpstr>
      <vt:lpstr>Goose Creek_GCA1</vt:lpstr>
      <vt:lpstr>WaterCress2</vt:lpstr>
      <vt:lpstr>WaterCress1</vt:lpstr>
      <vt:lpstr>Broad Run_BR1</vt:lpstr>
      <vt:lpstr>Broad Run_BR2</vt:lpstr>
      <vt:lpstr>Black Branch</vt:lpstr>
      <vt:lpstr>Sweet Run</vt:lpstr>
      <vt:lpstr>Piney Run</vt:lpstr>
      <vt:lpstr>Limestone Branch</vt:lpstr>
      <vt:lpstr>Beaverdam Run</vt:lpstr>
      <vt:lpstr>Big Spring</vt:lpstr>
      <vt:lpstr>Crooked Run</vt:lpstr>
      <vt:lpstr>Sycolin Creek_SYC2</vt:lpstr>
      <vt:lpstr>Sycolin Creek_SYC1</vt:lpstr>
      <vt:lpstr>Tuscarora Creek</vt:lpstr>
      <vt:lpstr>SF_Cat_Waterford</vt:lpstr>
      <vt:lpstr>SF_Cat_Purcellville</vt:lpstr>
      <vt:lpstr>SF_Cat</vt:lpstr>
      <vt:lpstr>Goose_Banshee</vt:lpstr>
      <vt:lpstr>Milltown</vt:lpstr>
      <vt:lpstr>BEAVER2_LWC13_Desc</vt:lpstr>
      <vt:lpstr>BEAVER2_LWC13_Lat</vt:lpstr>
      <vt:lpstr>BEAVER2_LWC13_Long</vt:lpstr>
      <vt:lpstr>BIGSP1_Desc</vt:lpstr>
      <vt:lpstr>BIGSP1_Lat</vt:lpstr>
      <vt:lpstr>BIGSP1_Long</vt:lpstr>
      <vt:lpstr>BR2_LWC19_Desc</vt:lpstr>
      <vt:lpstr>BR2_LWC19_Lat</vt:lpstr>
      <vt:lpstr>BR2_LWC19_Long</vt:lpstr>
      <vt:lpstr>BRMB1_Desc</vt:lpstr>
      <vt:lpstr>BRMB1_Lat</vt:lpstr>
      <vt:lpstr>BRMB1_Long</vt:lpstr>
      <vt:lpstr>CLRK01_LWC23_Desc</vt:lpstr>
      <vt:lpstr>CLRK01_LWC23_Lat</vt:lpstr>
      <vt:lpstr>CLRK01_LWC23_Long</vt:lpstr>
      <vt:lpstr>Crook1_LWC6_Desc</vt:lpstr>
      <vt:lpstr>Crook1_LWC6_Lat</vt:lpstr>
      <vt:lpstr>Crook1_LWC6_Long</vt:lpstr>
      <vt:lpstr>GC1_Desc</vt:lpstr>
      <vt:lpstr>GC1_Lat</vt:lpstr>
      <vt:lpstr>GC1_Long</vt:lpstr>
      <vt:lpstr>MILL2_LWC11_Desc</vt:lpstr>
      <vt:lpstr>MILL2_LWC11_Lat</vt:lpstr>
      <vt:lpstr>MILL2_LWC11_Long</vt:lpstr>
      <vt:lpstr>PINY1_LWC15A_Desc</vt:lpstr>
      <vt:lpstr>PINY1_LWC15A_Lat</vt:lpstr>
      <vt:lpstr>PINY1_LWC15A_Long</vt:lpstr>
      <vt:lpstr>'1997-2017'!Print_Area</vt:lpstr>
      <vt:lpstr>LWC_Recent!Print_Area</vt:lpstr>
      <vt:lpstr>Summary_Tbl_1997_2017!Print_Area</vt:lpstr>
      <vt:lpstr>'1997-2017'!Print_Titles</vt:lpstr>
      <vt:lpstr>SFCAT5_LWC17_Desc</vt:lpstr>
      <vt:lpstr>SFCAT5_LWC17_Lat</vt:lpstr>
      <vt:lpstr>SFCAT5_LWC17_Long</vt:lpstr>
      <vt:lpstr>SYC1_LWC18_Desc</vt:lpstr>
      <vt:lpstr>SYC1_LWC18_Lat</vt:lpstr>
      <vt:lpstr>SYC1_LWC18_Long</vt:lpstr>
      <vt:lpstr>SYC2_Desc</vt:lpstr>
      <vt:lpstr>SYC2_Lat</vt:lpstr>
      <vt:lpstr>SYC2_Long</vt:lpstr>
      <vt:lpstr>Watercress1_Desc</vt:lpstr>
      <vt:lpstr>Watercress1_Lat</vt:lpstr>
      <vt:lpstr>Watercress1_Long</vt:lpstr>
      <vt:lpstr>Watercress2_Desc</vt:lpstr>
      <vt:lpstr>Watercress2_Lat</vt:lpstr>
      <vt:lpstr>Watercress2_Long</vt:lpstr>
      <vt:lpstr>XPINY1_LWC15_Desc</vt:lpstr>
      <vt:lpstr>XPINY1_LWC15_Lat</vt:lpstr>
      <vt:lpstr>XPINY1_LWC15_Long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Ward</dc:creator>
  <cp:lastModifiedBy>David Ward</cp:lastModifiedBy>
  <cp:lastPrinted>2018-01-20T18:10:29Z</cp:lastPrinted>
  <dcterms:created xsi:type="dcterms:W3CDTF">2011-02-13T17:48:15Z</dcterms:created>
  <dcterms:modified xsi:type="dcterms:W3CDTF">2018-01-21T18:39:39Z</dcterms:modified>
</cp:coreProperties>
</file>