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LDG_DEV\Engineering\H2O Team\WRMP\Surface_Water_Quality\Loudoun_Wildlife_Conservancy\Stream_Monitoring\2015\"/>
    </mc:Choice>
  </mc:AlternateContent>
  <bookViews>
    <workbookView xWindow="0" yWindow="0" windowWidth="20490" windowHeight="7755" tabRatio="718" activeTab="1"/>
  </bookViews>
  <sheets>
    <sheet name="2015_Benthic_Data_Summary" sheetId="3" r:id="rId1"/>
    <sheet name="2015_Benthic_Data_Detail" sheetId="1" r:id="rId2"/>
    <sheet name="2015_Habitat" sheetId="5" r:id="rId3"/>
    <sheet name="Monitoring_Stations" sheetId="2" r:id="rId4"/>
  </sheets>
  <definedNames>
    <definedName name="BEAVER2_LWC13_Desc">Monitoring_Stations!$H$29</definedName>
    <definedName name="BEAVER2_LWC13_Lat">Monitoring_Stations!$O$29</definedName>
    <definedName name="BEAVER2_LWC13_Long">Monitoring_Stations!$P$29</definedName>
    <definedName name="BIGSP1_Desc">Monitoring_Stations!$H$27</definedName>
    <definedName name="BIGSP1_Lat">Monitoring_Stations!$O$27</definedName>
    <definedName name="BIGSP1_Long">Monitoring_Stations!$P$27</definedName>
    <definedName name="BR1_Desc">Monitoring_Stations!$H$31</definedName>
    <definedName name="BR1_lat">Monitoring_Stations!$O$31</definedName>
    <definedName name="BR1_Long">Monitoring_Stations!$P$31</definedName>
    <definedName name="BR2_LWC19_Desc">Monitoring_Stations!$H$40</definedName>
    <definedName name="BR2_LWC19_Lat">Monitoring_Stations!$O$40</definedName>
    <definedName name="BR2_LWC19_Long">Monitoring_Stations!$P$40</definedName>
    <definedName name="BRMB1_Desc">Monitoring_Stations!$H$46</definedName>
    <definedName name="BRMB1_Lat">Monitoring_Stations!$O$46</definedName>
    <definedName name="BRMB1_Long">Monitoring_Stations!$P$46</definedName>
    <definedName name="BRNP3_Desc">Monitoring_Stations!$H$48</definedName>
    <definedName name="BRNP3_Lat">Monitoring_Stations!$O$48</definedName>
    <definedName name="BRNP3_Long">Monitoring_Stations!$P$48</definedName>
    <definedName name="CLRK01_LWC23_Desc">Monitoring_Stations!$H$45</definedName>
    <definedName name="CLRK01_LWC23_Lat">Monitoring_Stations!$O$45</definedName>
    <definedName name="CLRK01_LWC23_Long">Monitoring_Stations!$P$45</definedName>
    <definedName name="Crook1_LWC6_Desc">Monitoring_Stations!$H$18</definedName>
    <definedName name="Crook1_LWC6_Lat">Monitoring_Stations!$O$18</definedName>
    <definedName name="Crook1_LWC6_Long">Monitoring_Stations!$P$18</definedName>
    <definedName name="GC1_Desc">Monitoring_Stations!$H$43</definedName>
    <definedName name="GC1_Lat">Monitoring_Stations!$O$43</definedName>
    <definedName name="GC1_Long">Monitoring_Stations!$P$43</definedName>
    <definedName name="MILL2_LWC11_Desc">Monitoring_Stations!$H$4</definedName>
    <definedName name="MILL2_LWC11_Lat">Monitoring_Stations!$O$4</definedName>
    <definedName name="MILL2_LWC11_Long">Monitoring_Stations!$P$4</definedName>
    <definedName name="NFBR1_Desc">Monitoring_Stations!$H$47</definedName>
    <definedName name="NFBR1_Lat">Monitoring_Stations!$O$47</definedName>
    <definedName name="NFBR1_Long">Monitoring_Stations!$P$47</definedName>
    <definedName name="PINY1_LWC15A_Desc">Monitoring_Stations!$H$36</definedName>
    <definedName name="PINY1_LWC15A_Lat">Monitoring_Stations!$O$36</definedName>
    <definedName name="PINY1_LWC15A_Long">Monitoring_Stations!$P$36</definedName>
    <definedName name="_xlnm.Print_Area" localSheetId="1">'2015_Benthic_Data_Detail'!$A$1:$CQ$1</definedName>
    <definedName name="_xlnm.Print_Titles" localSheetId="1">'2015_Benthic_Data_Detail'!$A:$A</definedName>
    <definedName name="_xlnm.Print_Titles" localSheetId="2">'2015_Habitat'!$A:$A</definedName>
    <definedName name="SFCAT5_LWC17_Desc">Monitoring_Stations!$H$11</definedName>
    <definedName name="SFCAT5_LWC17_Lat">Monitoring_Stations!$O$11</definedName>
    <definedName name="SFCAT5_LWC17_Long">Monitoring_Stations!$P$11</definedName>
    <definedName name="SYC1_LWC18_Desc">Monitoring_Stations!$H$15</definedName>
    <definedName name="SYC1_LWC18_Lat">Monitoring_Stations!$O$15</definedName>
    <definedName name="SYC1_LWC18_Long">Monitoring_Stations!$P$15</definedName>
    <definedName name="SYC2_Desc">Monitoring_Stations!#REF!</definedName>
    <definedName name="SYC2_Lat">Monitoring_Stations!#REF!</definedName>
    <definedName name="SYC2_Long">Monitoring_Stations!#REF!</definedName>
    <definedName name="Watercress1_Desc">Monitoring_Stations!$H$41</definedName>
    <definedName name="Watercress1_Lat">Monitoring_Stations!$O$41</definedName>
    <definedName name="Watercress1_Long">Monitoring_Stations!$P$41</definedName>
    <definedName name="Watercress2_Desc">Monitoring_Stations!$H$42</definedName>
    <definedName name="Watercress2_Lat">Monitoring_Stations!$O$42</definedName>
    <definedName name="Watercress2_Long">Monitoring_Stations!$P$42</definedName>
    <definedName name="XPINY1_LWC15_Desc">Monitoring_Stations!$H$37</definedName>
    <definedName name="XPINY1_LWC15_Lat">Monitoring_Stations!$O$37</definedName>
    <definedName name="XPINY1_LWC15_Long">Monitoring_Stations!$P$37</definedName>
  </definedNames>
  <calcPr calcId="152511"/>
</workbook>
</file>

<file path=xl/calcChain.xml><?xml version="1.0" encoding="utf-8"?>
<calcChain xmlns="http://schemas.openxmlformats.org/spreadsheetml/2006/main">
  <c r="G7" i="3" l="1"/>
  <c r="F7" i="3"/>
  <c r="E7" i="3"/>
  <c r="D7" i="3"/>
  <c r="C7" i="3"/>
  <c r="B7" i="3"/>
  <c r="A7" i="3"/>
  <c r="AR7" i="1"/>
  <c r="AW7" i="1" s="1"/>
  <c r="BC7" i="1" s="1"/>
  <c r="D7" i="1"/>
  <c r="AT7" i="1" l="1"/>
  <c r="AZ7" i="1" s="1"/>
  <c r="AU7" i="1"/>
  <c r="BA7" i="1" s="1"/>
  <c r="AX7" i="1"/>
  <c r="BD7" i="1" s="1"/>
  <c r="AV7" i="1"/>
  <c r="BB7" i="1" s="1"/>
  <c r="AS7" i="1"/>
  <c r="AY7" i="1" s="1"/>
  <c r="G6" i="3"/>
  <c r="F6" i="3"/>
  <c r="E6" i="3"/>
  <c r="D6" i="3"/>
  <c r="C6" i="3"/>
  <c r="B6" i="3"/>
  <c r="A6" i="3"/>
  <c r="AR6" i="1"/>
  <c r="AU6" i="1" s="1"/>
  <c r="BA6" i="1" s="1"/>
  <c r="D6" i="1"/>
  <c r="BE7" i="1" l="1"/>
  <c r="BF7" i="1" s="1"/>
  <c r="AV6" i="1"/>
  <c r="BB6" i="1" s="1"/>
  <c r="AS6" i="1"/>
  <c r="AY6" i="1" s="1"/>
  <c r="AW6" i="1"/>
  <c r="BC6" i="1" s="1"/>
  <c r="AT6" i="1"/>
  <c r="AZ6" i="1" s="1"/>
  <c r="AX6" i="1"/>
  <c r="BD6" i="1" s="1"/>
  <c r="G5" i="3"/>
  <c r="F5" i="3"/>
  <c r="E5" i="3"/>
  <c r="D5" i="3"/>
  <c r="C5" i="3"/>
  <c r="B5" i="3"/>
  <c r="A5" i="3"/>
  <c r="AR5" i="1"/>
  <c r="AU5" i="1" s="1"/>
  <c r="BA5" i="1" s="1"/>
  <c r="D5" i="1"/>
  <c r="E4" i="3"/>
  <c r="C4" i="3"/>
  <c r="B4" i="3"/>
  <c r="A4" i="3"/>
  <c r="E3" i="3"/>
  <c r="C3" i="3"/>
  <c r="B3" i="3"/>
  <c r="A3" i="3"/>
  <c r="AR4" i="1"/>
  <c r="AU4" i="1" s="1"/>
  <c r="BA4" i="1" s="1"/>
  <c r="D4" i="1"/>
  <c r="D4" i="3" s="1"/>
  <c r="AR3" i="1"/>
  <c r="AV3" i="1" s="1"/>
  <c r="BB3" i="1" s="1"/>
  <c r="D3" i="1"/>
  <c r="D3" i="3" s="1"/>
  <c r="AE2" i="5"/>
  <c r="E2" i="3"/>
  <c r="C2" i="3"/>
  <c r="B2" i="3"/>
  <c r="A2" i="3"/>
  <c r="AR2" i="1"/>
  <c r="AT2" i="1" s="1"/>
  <c r="AZ2" i="1" s="1"/>
  <c r="D2" i="1"/>
  <c r="D2" i="3" s="1"/>
  <c r="L16" i="2"/>
  <c r="N16" i="2" s="1"/>
  <c r="I16" i="2"/>
  <c r="J16" i="2" s="1"/>
  <c r="L49" i="2"/>
  <c r="M49" i="2" s="1"/>
  <c r="I49" i="2"/>
  <c r="J49" i="2" s="1"/>
  <c r="P48" i="2"/>
  <c r="O48" i="2"/>
  <c r="L43" i="2"/>
  <c r="N43" i="2" s="1"/>
  <c r="I43" i="2"/>
  <c r="K43" i="2" s="1"/>
  <c r="L40" i="2"/>
  <c r="N40" i="2" s="1"/>
  <c r="I40" i="2"/>
  <c r="K40" i="2" s="1"/>
  <c r="P46" i="2"/>
  <c r="O46" i="2"/>
  <c r="P45" i="2"/>
  <c r="O45" i="2"/>
  <c r="P39" i="2"/>
  <c r="O39" i="2"/>
  <c r="P15" i="2"/>
  <c r="O15" i="2"/>
  <c r="P10" i="2"/>
  <c r="O10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2" i="2"/>
  <c r="P12" i="2"/>
  <c r="O13" i="2"/>
  <c r="P13" i="2"/>
  <c r="O14" i="2"/>
  <c r="P14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J40" i="2"/>
  <c r="J43" i="2"/>
  <c r="N49" i="2"/>
  <c r="M16" i="2"/>
  <c r="AW2" i="1"/>
  <c r="BC2" i="1" s="1"/>
  <c r="BE6" i="1" l="1"/>
  <c r="BF6" i="1" s="1"/>
  <c r="AV5" i="1"/>
  <c r="BB5" i="1" s="1"/>
  <c r="AS5" i="1"/>
  <c r="AY5" i="1" s="1"/>
  <c r="AW5" i="1"/>
  <c r="BC5" i="1" s="1"/>
  <c r="AT5" i="1"/>
  <c r="AZ5" i="1" s="1"/>
  <c r="AX5" i="1"/>
  <c r="BD5" i="1" s="1"/>
  <c r="AW4" i="1"/>
  <c r="BC4" i="1" s="1"/>
  <c r="AX4" i="1"/>
  <c r="BD4" i="1" s="1"/>
  <c r="AT4" i="1"/>
  <c r="AZ4" i="1" s="1"/>
  <c r="AS4" i="1"/>
  <c r="AY4" i="1" s="1"/>
  <c r="AV4" i="1"/>
  <c r="BB4" i="1" s="1"/>
  <c r="AW3" i="1"/>
  <c r="BC3" i="1" s="1"/>
  <c r="AU3" i="1"/>
  <c r="BA3" i="1" s="1"/>
  <c r="AT3" i="1"/>
  <c r="AZ3" i="1" s="1"/>
  <c r="AS3" i="1"/>
  <c r="AY3" i="1" s="1"/>
  <c r="AX3" i="1"/>
  <c r="BD3" i="1" s="1"/>
  <c r="AV2" i="1"/>
  <c r="BB2" i="1" s="1"/>
  <c r="K49" i="2"/>
  <c r="AX2" i="1"/>
  <c r="BD2" i="1" s="1"/>
  <c r="AS2" i="1"/>
  <c r="AY2" i="1" s="1"/>
  <c r="AU2" i="1"/>
  <c r="BA2" i="1" s="1"/>
  <c r="K16" i="2"/>
  <c r="M40" i="2"/>
  <c r="M43" i="2"/>
  <c r="BE5" i="1" l="1"/>
  <c r="BF5" i="1" s="1"/>
  <c r="BE4" i="1"/>
  <c r="BE3" i="1"/>
  <c r="BE2" i="1"/>
  <c r="BF2" i="1" s="1"/>
  <c r="G2" i="3" s="1"/>
  <c r="BF3" i="1" l="1"/>
  <c r="G3" i="3" s="1"/>
  <c r="F3" i="3"/>
  <c r="BF4" i="1"/>
  <c r="G4" i="3" s="1"/>
  <c r="F4" i="3"/>
  <c r="F2" i="3"/>
</calcChain>
</file>

<file path=xl/comments1.xml><?xml version="1.0" encoding="utf-8"?>
<comments xmlns="http://schemas.openxmlformats.org/spreadsheetml/2006/main">
  <authors>
    <author>David Ward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F1" authorId="0" shape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</commentList>
</comments>
</file>

<file path=xl/comments2.xml><?xml version="1.0" encoding="utf-8"?>
<comments xmlns="http://schemas.openxmlformats.org/spreadsheetml/2006/main">
  <authors>
    <author>David Ward</author>
  </authors>
  <commentList>
    <comment ref="D1" authorId="0" shape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E1" authorId="0" shape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P1" authorId="0" shapeId="0">
      <text>
        <r>
          <rPr>
            <sz val="8"/>
            <color indexed="81"/>
            <rFont val="Tahoma"/>
            <family val="2"/>
          </rPr>
          <t xml:space="preserve">
Select between:
  Slow
  Moderate
  Fast</t>
        </r>
      </text>
    </comment>
  </commentList>
</comments>
</file>

<file path=xl/comments3.xml><?xml version="1.0" encoding="utf-8"?>
<comments xmlns="http://schemas.openxmlformats.org/spreadsheetml/2006/main">
  <authors>
    <author>Admin</author>
    <author>David Ward</author>
    <author>David.Ward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>Here a consistent naming was matched up with benthic table.  Monitoring in 2010 is highlighted</t>
        </r>
      </text>
    </comment>
    <comment ref="Q7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From 8/16/08 GPS 39.20335, -77.6185</t>
        </r>
      </text>
    </comment>
    <comment ref="C11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New site in 2008</t>
        </r>
      </text>
    </comment>
    <comment ref="B13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Also named Butchers Branch ?</t>
        </r>
      </text>
    </comment>
    <comment ref="E13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Some data sheets indicate NFBC1.</t>
        </r>
      </text>
    </comment>
    <comment ref="C15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Newly named in 2008</t>
        </r>
      </text>
    </comment>
    <comment ref="Q15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The 8/3/2008 Field sheet GPS coordinates are very inaccurate.</t>
        </r>
      </text>
    </comment>
    <comment ref="E16" authorId="2" shapeId="0">
      <text>
        <r>
          <rPr>
            <b/>
            <sz val="8"/>
            <color indexed="81"/>
            <rFont val="Tahoma"/>
            <family val="2"/>
          </rPr>
          <t>David.Ward:</t>
        </r>
        <r>
          <rPr>
            <sz val="8"/>
            <color indexed="81"/>
            <rFont val="Tahoma"/>
            <family val="2"/>
          </rPr>
          <t xml:space="preserve">
There is no SYC-2.  There is only one Sycolin Creek site.  There was some confusion with NFBR.</t>
        </r>
      </text>
    </comment>
    <comment ref="Q16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The 8/3/2008 Field sheet GPS coordinates are very inaccurate.</t>
        </r>
      </text>
    </comment>
    <comment ref="Q28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Lay/Long from yahoo 5/31/2011 S Sandberg</t>
        </r>
      </text>
    </comment>
    <comment ref="E39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Names added 12/10/2008 though is very close to SFCAT#5 at Waterford Bridge</t>
        </r>
      </text>
    </comment>
    <comment ref="I40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http://maps.google.com/maps/ms?hl=en&amp;ie=UTF8&amp;msa=0&amp;msid=104748320198977452678.00045174a30ad4fba8fcc&amp;ll=39.137517,-77.603302&amp;spn=0.511281,0.878906&amp;z=10&amp;source=embed</t>
        </r>
      </text>
    </comment>
    <comment ref="E41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name verified w/ McGranahan 12/9/2008</t>
        </r>
      </text>
    </comment>
    <comment ref="E42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name verified w/ McGranahan 12/9/2008</t>
        </r>
      </text>
    </comment>
    <comment ref="E43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same as Goose Creek Association</t>
        </r>
      </text>
    </comment>
    <comment ref="E44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name verified w/ McGranahan 12/9/2008</t>
        </r>
      </text>
    </comment>
    <comment ref="E48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same as Goose Creek Association</t>
        </r>
      </text>
    </comment>
  </commentList>
</comments>
</file>

<file path=xl/sharedStrings.xml><?xml version="1.0" encoding="utf-8"?>
<sst xmlns="http://schemas.openxmlformats.org/spreadsheetml/2006/main" count="583" uniqueCount="419">
  <si>
    <t>Worms</t>
  </si>
  <si>
    <t>Leeches</t>
  </si>
  <si>
    <t>Crayfish</t>
  </si>
  <si>
    <t>Sowbugs</t>
  </si>
  <si>
    <t>Scuds</t>
  </si>
  <si>
    <t>Stoneflies</t>
  </si>
  <si>
    <t>Mayflies</t>
  </si>
  <si>
    <t>Beetles</t>
  </si>
  <si>
    <t>Midges</t>
  </si>
  <si>
    <t>Clams</t>
  </si>
  <si>
    <t>Stream</t>
  </si>
  <si>
    <t>Date</t>
  </si>
  <si>
    <t>Group</t>
  </si>
  <si>
    <t>County</t>
  </si>
  <si>
    <t>Latitude</t>
  </si>
  <si>
    <t>Longitude</t>
  </si>
  <si>
    <t>Location</t>
  </si>
  <si>
    <t>Odor</t>
  </si>
  <si>
    <t>Forest</t>
  </si>
  <si>
    <t>Logging</t>
  </si>
  <si>
    <t>Mining</t>
  </si>
  <si>
    <t>Cropland</t>
  </si>
  <si>
    <t>Fields</t>
  </si>
  <si>
    <t>none</t>
  </si>
  <si>
    <t>Watershed</t>
  </si>
  <si>
    <t>Major_River_Basin</t>
  </si>
  <si>
    <t>Stream_Name</t>
  </si>
  <si>
    <t>Old_Station_Number</t>
  </si>
  <si>
    <t>New_Station_Number</t>
  </si>
  <si>
    <t>Station_ID</t>
  </si>
  <si>
    <t xml:space="preserve">DEQ_Station_ID </t>
  </si>
  <si>
    <t>Station_Location_Description</t>
  </si>
  <si>
    <t>Latitude_Degrees</t>
  </si>
  <si>
    <t>Latitude_Minutes</t>
  </si>
  <si>
    <t>Latitude_Seconds</t>
  </si>
  <si>
    <t>Longitude_Degrees</t>
  </si>
  <si>
    <t>Longitude_Minutes</t>
  </si>
  <si>
    <t>Longitude_Seconds</t>
  </si>
  <si>
    <t>Latitude_Decimal_Degrees</t>
  </si>
  <si>
    <t>Longitude_Decimal_Degrees</t>
  </si>
  <si>
    <t>Updates</t>
  </si>
  <si>
    <t>Catoctin Creek (A02)</t>
  </si>
  <si>
    <t>Catoctin Creek</t>
  </si>
  <si>
    <t>CAT#1</t>
  </si>
  <si>
    <t>Appox. 1 stream mile below Taylorstown Bridge</t>
  </si>
  <si>
    <t>Milltown Creek</t>
  </si>
  <si>
    <t>MILL#1</t>
  </si>
  <si>
    <t>Downstream of Rt. 681 and below Rt. 682 (Compher Rd) crossing</t>
  </si>
  <si>
    <t>MILL#2</t>
  </si>
  <si>
    <t>Approx. 1 mile upstream from Rt.287 bridge off Rt. 691 at A. Ward, 38302 Bolington Rd</t>
  </si>
  <si>
    <t>North Fork Catoctin Creek</t>
  </si>
  <si>
    <t>NFCAT#1</t>
  </si>
  <si>
    <t>Near Confluence of North and South Fork Catoctin</t>
  </si>
  <si>
    <t>South Fork Catoctin Creek</t>
  </si>
  <si>
    <t xml:space="preserve"> XCAT#1 </t>
  </si>
  <si>
    <t>Unnamed Tributary to Catoctin Creek at Milltown Rd and Cottagegrove Lane</t>
  </si>
  <si>
    <t>SFCAT#1</t>
  </si>
  <si>
    <t>Off Rt. 681at 15042 Milltown Rd (Ward Property)</t>
  </si>
  <si>
    <t xml:space="preserve">SFCAT#4 </t>
  </si>
  <si>
    <t>Off Rt. 713 at Rideout Property</t>
  </si>
  <si>
    <t>SFCAT#2</t>
  </si>
  <si>
    <t>Purcellville Nature Park</t>
  </si>
  <si>
    <t xml:space="preserve">SFCAT#3 </t>
  </si>
  <si>
    <t>Rt. 719 &amp; Rt. 761</t>
  </si>
  <si>
    <t>Goose Creek/Beaverdam Creek (A07)</t>
  </si>
  <si>
    <t>Butcher's Branch</t>
  </si>
  <si>
    <t>BUTCH#1</t>
  </si>
  <si>
    <t>Approx. 300 meters downstream of the Rt. 831 bridge</t>
  </si>
  <si>
    <t>North Fork Beaverdam Creek</t>
  </si>
  <si>
    <t>NFBEV#1</t>
  </si>
  <si>
    <t>100 yrs upstream of Rt. 630 (Jeb Stuart Rd.)</t>
  </si>
  <si>
    <t>Goose Creek/Lower (A08)</t>
  </si>
  <si>
    <t>Tuscarora Creek</t>
  </si>
  <si>
    <t>TUSCA#1</t>
  </si>
  <si>
    <t>Lawson Road crossing of Tuscarora</t>
  </si>
  <si>
    <t xml:space="preserve">SYC#1 </t>
  </si>
  <si>
    <t>1ASYCO02.03</t>
  </si>
  <si>
    <t>Sycolin Creek Downstream of Gant Rd Bridge off Cochran Mill Rd.</t>
  </si>
  <si>
    <t>Goose Creek/Middle (A05)</t>
  </si>
  <si>
    <t>Panther Skin Creek</t>
  </si>
  <si>
    <t>PANTH#1</t>
  </si>
  <si>
    <t>Approx. 100 meters upstream of bridge at Rt. 623 off Rt. 50</t>
  </si>
  <si>
    <t>Goose Creek/North Fork Goose Creek (A06)</t>
  </si>
  <si>
    <t>Crooked Run</t>
  </si>
  <si>
    <t>CROOK#1</t>
  </si>
  <si>
    <t>200 yards downstream from Rt. 727 bridge</t>
  </si>
  <si>
    <t>NFGC 3</t>
  </si>
  <si>
    <t>Downstream of Rt 727 bridge</t>
  </si>
  <si>
    <t>Jack's Run</t>
  </si>
  <si>
    <t>NFGC 2</t>
  </si>
  <si>
    <t>JACKS#1</t>
  </si>
  <si>
    <t>Upstream of Rt 690 bridge</t>
  </si>
  <si>
    <t>Main stem</t>
  </si>
  <si>
    <t>NFGC 1</t>
  </si>
  <si>
    <t>Downstream of Rt 762 bridge</t>
  </si>
  <si>
    <t>NFGC 4</t>
  </si>
  <si>
    <t>NFGOO#3</t>
  </si>
  <si>
    <t>1ANOGO05.69</t>
  </si>
  <si>
    <t>Circleville Farm 400 yrds upstream of Rt. 722</t>
  </si>
  <si>
    <t>NFGC 5</t>
  </si>
  <si>
    <t>Downstream of Rt 729 bridge</t>
  </si>
  <si>
    <t>NFGC 7</t>
  </si>
  <si>
    <t>Exit ramp island at Rt 7 bypass and Rt. 7</t>
  </si>
  <si>
    <t>North Fork Goose Creek</t>
  </si>
  <si>
    <t>NFGOO#4</t>
  </si>
  <si>
    <t>500 yards upstream from Tranquilty Rd. bridge</t>
  </si>
  <si>
    <t>Simpson Creek</t>
  </si>
  <si>
    <t>NFGC 8</t>
  </si>
  <si>
    <t>SIMP#1</t>
  </si>
  <si>
    <t>100 yrds upstream of Rt 719 bridge</t>
  </si>
  <si>
    <t>Potomac River/Limestone Branch (A03)</t>
  </si>
  <si>
    <t>Big Spring</t>
  </si>
  <si>
    <t>BIGSP#1</t>
  </si>
  <si>
    <t>200 yrds upstream of Big Spring Creek Lane</t>
  </si>
  <si>
    <t>Potomac River/Broad Run (A09)</t>
  </si>
  <si>
    <t>Beaverdam Run</t>
  </si>
  <si>
    <t>BEAVER#2</t>
  </si>
  <si>
    <t>13B</t>
  </si>
  <si>
    <t>BEAVER#1</t>
  </si>
  <si>
    <t>End of Glouster Ave</t>
  </si>
  <si>
    <t>Broad Run</t>
  </si>
  <si>
    <t>BR#1</t>
  </si>
  <si>
    <t>1ABRB002.15</t>
  </si>
  <si>
    <t>Downstream from Rt 7 bridge</t>
  </si>
  <si>
    <t>Potomac River/Dutchman Creek (A01)</t>
  </si>
  <si>
    <t>Dutchman Crek</t>
  </si>
  <si>
    <t>DUT#1</t>
  </si>
  <si>
    <t>Immediately upstream of Rt. 674</t>
  </si>
  <si>
    <t>DUT#2</t>
  </si>
  <si>
    <t>100 yrs upstream of Rt. 673</t>
  </si>
  <si>
    <t>Unnamed Tributary - Limestone Branch</t>
  </si>
  <si>
    <t>X2LIM#1</t>
  </si>
  <si>
    <t>Off Tutt Lane (SR 740) approx 1/4 mi from Rt 15, Lupfer Property before bridge</t>
  </si>
  <si>
    <t>Updated 6/2003</t>
  </si>
  <si>
    <t>X1LIM#1</t>
  </si>
  <si>
    <t>1AXAQ00.85</t>
  </si>
  <si>
    <t>100 ft upstream of Rt. 661 bridge</t>
  </si>
  <si>
    <t>Updated 5/2003</t>
  </si>
  <si>
    <t>Potomac River/Piney Run (A01)</t>
  </si>
  <si>
    <t>Piney Run</t>
  </si>
  <si>
    <t>15A</t>
  </si>
  <si>
    <t>PINY#1</t>
  </si>
  <si>
    <t>BREC property immediately upstream of confluence with Sweet Run</t>
  </si>
  <si>
    <t>Sweet Run Trib of Piney Run</t>
  </si>
  <si>
    <t>XPINY#1</t>
  </si>
  <si>
    <t>Downstream of Rt. 685 crossing on BREC Property</t>
  </si>
  <si>
    <t>Potomac River/Sugarland Run (A10)</t>
  </si>
  <si>
    <t>Sugarland Run</t>
  </si>
  <si>
    <t>SUGAR#1</t>
  </si>
  <si>
    <t>Downstream from Seneca Ridge School Property Line</t>
  </si>
  <si>
    <t>Gem Bingol</t>
  </si>
  <si>
    <t>Meg Findley</t>
  </si>
  <si>
    <t>Loudoun Wildlife Conservancy</t>
  </si>
  <si>
    <t>Potomac</t>
  </si>
  <si>
    <t>Loudoun</t>
  </si>
  <si>
    <t>Otto Gutenson</t>
  </si>
  <si>
    <t>1ASOC001.66</t>
  </si>
  <si>
    <t>RT. # 698 Bridge near Waterford</t>
  </si>
  <si>
    <t>Added coords 10/21/08 using DEQ data</t>
  </si>
  <si>
    <t>Phil Daley</t>
  </si>
  <si>
    <t>Phillip Farm just west of Village of Waterford, upstream of Waterford Mill</t>
  </si>
  <si>
    <t>One of two site at Banshee Reeks</t>
  </si>
  <si>
    <t>New site in 2008</t>
  </si>
  <si>
    <t>Scott Sandberg</t>
  </si>
  <si>
    <t>Watercress#1</t>
  </si>
  <si>
    <t>Watercress#2</t>
  </si>
  <si>
    <t>Pct_ Shrubs</t>
  </si>
  <si>
    <t>Pct_Trees</t>
  </si>
  <si>
    <t>Pct_Grass</t>
  </si>
  <si>
    <t>Pct_Bare_Soil</t>
  </si>
  <si>
    <t>Pct_Rocks</t>
  </si>
  <si>
    <t>Stream_Bank_Erosion</t>
  </si>
  <si>
    <t>Pct_Silt</t>
  </si>
  <si>
    <t>Pct_Sand</t>
  </si>
  <si>
    <t>Pct_Gravel</t>
  </si>
  <si>
    <t>Stream_bed_deposit</t>
  </si>
  <si>
    <t>Stability_of_stream_bed</t>
  </si>
  <si>
    <t>Algae_color</t>
  </si>
  <si>
    <t>Algae_Located</t>
  </si>
  <si>
    <t>Pct_of_bed_covered_with_algae</t>
  </si>
  <si>
    <t>Stream_channel_shade</t>
  </si>
  <si>
    <t>Barriers_to_fish_movement</t>
  </si>
  <si>
    <t>Surface_water_appearance</t>
  </si>
  <si>
    <t>Pct_Cobble</t>
  </si>
  <si>
    <t>Pct_Boulders</t>
  </si>
  <si>
    <t>Oil_and_Gas_Drilling</t>
  </si>
  <si>
    <t>Housing_Developments</t>
  </si>
  <si>
    <t>Urban_Uses</t>
  </si>
  <si>
    <t>Sanitary_Landfill</t>
  </si>
  <si>
    <t>Active_Construction</t>
  </si>
  <si>
    <t>Trash_Dump</t>
  </si>
  <si>
    <t>Livestock_pasture</t>
  </si>
  <si>
    <t>Briefly_describe_litter</t>
  </si>
  <si>
    <t>Brief_Comments</t>
  </si>
  <si>
    <t>No_of_participants</t>
  </si>
  <si>
    <t>Certified_monitors</t>
  </si>
  <si>
    <t>Stream_Width_ft</t>
  </si>
  <si>
    <t>Stream_Depth_in</t>
  </si>
  <si>
    <t>Flow_Rate</t>
  </si>
  <si>
    <t>Weather_last_72_hrs</t>
  </si>
  <si>
    <t>Water_Temperature_Deg_C</t>
  </si>
  <si>
    <t>Net_1</t>
  </si>
  <si>
    <t>Net_2</t>
  </si>
  <si>
    <t>Net_3</t>
  </si>
  <si>
    <t>Net_4</t>
  </si>
  <si>
    <t>Flat_Worms</t>
  </si>
  <si>
    <t>Dragonflies_and_Damselflies</t>
  </si>
  <si>
    <t>Hellgrammites_Fishflies_and_Alderflies</t>
  </si>
  <si>
    <t>Common_Netspinners</t>
  </si>
  <si>
    <t>Most_Caddisflies</t>
  </si>
  <si>
    <t>Black_Flies</t>
  </si>
  <si>
    <t>Most_True_Flies</t>
  </si>
  <si>
    <t>Gilled_Snails</t>
  </si>
  <si>
    <t>Lunged_Snails</t>
  </si>
  <si>
    <t>Pct_Mayflies_Stoneflies_and_Most_Caddisfly</t>
  </si>
  <si>
    <t>Pct_Common_Netspinners</t>
  </si>
  <si>
    <t>Pct_Lunged_Snails</t>
  </si>
  <si>
    <t>Pct_Beetles</t>
  </si>
  <si>
    <t>Pct_Tolerant</t>
  </si>
  <si>
    <t>Pct_Non_insects</t>
  </si>
  <si>
    <t>SFCAT#5</t>
  </si>
  <si>
    <t>BR#2</t>
  </si>
  <si>
    <t>Investegators</t>
  </si>
  <si>
    <t>Time</t>
  </si>
  <si>
    <t>Other_Notes</t>
  </si>
  <si>
    <t>2_Embeddedness</t>
  </si>
  <si>
    <t>7_Riffles</t>
  </si>
  <si>
    <t>Total_Score</t>
  </si>
  <si>
    <t>Stream_
Velocity</t>
  </si>
  <si>
    <t>Stream_
Depth_
inches</t>
  </si>
  <si>
    <t>New_
Station_
Number</t>
  </si>
  <si>
    <t>Old_
Station_
Number</t>
  </si>
  <si>
    <t>Weather_
Last72_hrs</t>
  </si>
  <si>
    <t>Description_of_
Site_
Location</t>
  </si>
  <si>
    <t>Description_of_
100_meters_
Assessed</t>
  </si>
  <si>
    <t>Predominant_
Surrounding_
Land_Use</t>
  </si>
  <si>
    <t>Stream_
Width_
feet</t>
  </si>
  <si>
    <t>1_Epifaunal_
Substrate_
Available_Cover</t>
  </si>
  <si>
    <t>3_Velocity_
Depth_Regime</t>
  </si>
  <si>
    <t>4_Sediment_
Deposition</t>
  </si>
  <si>
    <t>5_Channel_
Flow</t>
  </si>
  <si>
    <t>6_Channel_
Alteration</t>
  </si>
  <si>
    <t>8_Bank_
Stability_
Left</t>
  </si>
  <si>
    <t>8_Bank_
Stability_
Right</t>
  </si>
  <si>
    <t>9_Bank_
Vegatative_
Protection_
Left</t>
  </si>
  <si>
    <t>9_Bank_
Vegatative_
Protection_
Right</t>
  </si>
  <si>
    <t>10_Riparian_
Vegatative_
Width_
Left</t>
  </si>
  <si>
    <t>10_Riparian_
Vegatative_
Width_
Right</t>
  </si>
  <si>
    <t>Updated 5/2003.  On 12/11/08 verified and selected not to use GPS reported on 2008 field sheets</t>
  </si>
  <si>
    <t>Latitude_DD</t>
  </si>
  <si>
    <t>Longitude_DD</t>
  </si>
  <si>
    <t>Ecological_Condition</t>
  </si>
  <si>
    <t>Multimetric_Index_Score</t>
  </si>
  <si>
    <t>Fish_Water_Quality_Indicators</t>
  </si>
  <si>
    <t>Scr_Mayflies_Stoneflies_and_Most_Caddisfly</t>
  </si>
  <si>
    <t>Scr_Common_Netspinners</t>
  </si>
  <si>
    <t>Scr_Lunged_Snails</t>
  </si>
  <si>
    <t>Scr_Beetles</t>
  </si>
  <si>
    <t>Scr_Tolerant</t>
  </si>
  <si>
    <t>Other_LandUse</t>
  </si>
  <si>
    <t>Other_Materials</t>
  </si>
  <si>
    <t>Other_Insects</t>
  </si>
  <si>
    <t>Total_Insects</t>
  </si>
  <si>
    <t>Scr_Non_insects</t>
  </si>
  <si>
    <t>12/15/08 changed to GPS coords</t>
  </si>
  <si>
    <t>VASOS Site Name</t>
  </si>
  <si>
    <t>Habitat_Condition</t>
  </si>
  <si>
    <t>One of two site at Banshee Reeks  - Upper Watercress at Jakes Trail</t>
  </si>
  <si>
    <t>WaterCress1 - LWC20</t>
  </si>
  <si>
    <t>WaterCress2 - LWC21</t>
  </si>
  <si>
    <t>CAT1 - LWC3</t>
  </si>
  <si>
    <t>MILL1 - LWC1</t>
  </si>
  <si>
    <t>MILL2 - LWC11</t>
  </si>
  <si>
    <t>NFCAT1 - LWC1</t>
  </si>
  <si>
    <t>XCAT1</t>
  </si>
  <si>
    <t>SFCAT1</t>
  </si>
  <si>
    <t>SFCAT4</t>
  </si>
  <si>
    <t>SFCAT2 - LWC4</t>
  </si>
  <si>
    <t xml:space="preserve">SFCAT3 </t>
  </si>
  <si>
    <t>SFCAT5 - LWC17</t>
  </si>
  <si>
    <t>BUTCH1</t>
  </si>
  <si>
    <t>NFBEV1 - LWC9</t>
  </si>
  <si>
    <t>TUSCA1 - LWC2</t>
  </si>
  <si>
    <t>SYC1  - LWC 18</t>
  </si>
  <si>
    <t>PANTH1</t>
  </si>
  <si>
    <t>CROOK1 - LWC6</t>
  </si>
  <si>
    <t>JACKS1</t>
  </si>
  <si>
    <t>NFGOO3</t>
  </si>
  <si>
    <t>NFGOO4 - LWC7</t>
  </si>
  <si>
    <t>SIMP1</t>
  </si>
  <si>
    <t>BIGSP1</t>
  </si>
  <si>
    <t>BEAVER2 - LWC13</t>
  </si>
  <si>
    <t>BEAVEAR1 - LWC13B</t>
  </si>
  <si>
    <t>BR1</t>
  </si>
  <si>
    <t>DUT1</t>
  </si>
  <si>
    <t>DUT2</t>
  </si>
  <si>
    <t>X2LIM1 - LWC16</t>
  </si>
  <si>
    <t>X1LIM1 - LWC5</t>
  </si>
  <si>
    <t>PINY1 - LWC15A</t>
  </si>
  <si>
    <t>XPINY1 - LWC15</t>
  </si>
  <si>
    <t>SUGAR1- LWC14</t>
  </si>
  <si>
    <t>SFCAT6</t>
  </si>
  <si>
    <t>BR2 - LWC19</t>
  </si>
  <si>
    <t>Certified_Monitor_2009</t>
  </si>
  <si>
    <t>Scott Findley</t>
  </si>
  <si>
    <t>Approx. 200 yds upstream from bridge west of Ashburn Rd (Rt. 641)</t>
  </si>
  <si>
    <t>Other Monitors</t>
  </si>
  <si>
    <t>Sampled first time in 2008 10/21/2008. Site again verified 9/30/09</t>
  </si>
  <si>
    <t>Cabin Branch</t>
  </si>
  <si>
    <t>Scott Sandborn</t>
  </si>
  <si>
    <t>Backyard of 110 Magnolia Drive, Sterling</t>
  </si>
  <si>
    <t>New site in 2009 first sampled Oct. 31, 2009</t>
  </si>
  <si>
    <t>CB01 - LWC22</t>
  </si>
  <si>
    <t>CB01</t>
  </si>
  <si>
    <t>Goose Creek</t>
  </si>
  <si>
    <t>Clarks Run</t>
  </si>
  <si>
    <t>David McCarthy</t>
  </si>
  <si>
    <t>CLRK01 - LWC23</t>
  </si>
  <si>
    <t>Brambleton Creek</t>
  </si>
  <si>
    <t>Patricia Blackwell</t>
  </si>
  <si>
    <t>Intersection of Loudoun County Parkway and Ryan Rd ~ 1,000 yds SE</t>
  </si>
  <si>
    <t>Lisa Taylor</t>
  </si>
  <si>
    <t>Sycolin Creek</t>
  </si>
  <si>
    <t>From 7/17/2010 field sheet</t>
  </si>
  <si>
    <t>Off Evergreen Mills</t>
  </si>
  <si>
    <t>North Fork Broad Run (lower)</t>
  </si>
  <si>
    <t>New site selected from "Potential site" list (Added 1/13/2011)</t>
  </si>
  <si>
    <t>SYC-2</t>
  </si>
  <si>
    <t>BRMB1</t>
  </si>
  <si>
    <t>NFBR1</t>
  </si>
  <si>
    <t>GCA</t>
  </si>
  <si>
    <t>GC1</t>
  </si>
  <si>
    <t>GCA-GC1</t>
  </si>
  <si>
    <t>Loudoun Valley Estates (Woodruff home) 400 yd below culdesac at Oatlands Grove Pl</t>
  </si>
  <si>
    <t>Across field from Evergreen Mill Parking Area</t>
  </si>
  <si>
    <t>New in 2010</t>
  </si>
  <si>
    <t>New 2010 site by David McCarthy</t>
  </si>
  <si>
    <t>Lime Kiln Rd (GCA Site 19)</t>
  </si>
  <si>
    <t>New site in 2010 for LWC - existing GCA Site 19</t>
  </si>
  <si>
    <t>20-40 feet upstream from where stream flows under Rt 15, south of Leelynn Farm Ln</t>
  </si>
  <si>
    <t>BIGSP2</t>
  </si>
  <si>
    <t>Scott Sandberg, Rhonda Choca</t>
  </si>
  <si>
    <t>Spak property</t>
  </si>
  <si>
    <t>New site in 2011</t>
  </si>
  <si>
    <t>Big Spring Branch</t>
  </si>
  <si>
    <t>Goose Creek Tributary - Banshee Reeks #2</t>
  </si>
  <si>
    <t>Goose Creek Tributary - Banshee Reeks #1</t>
  </si>
  <si>
    <t>Bruce McGranahan</t>
  </si>
  <si>
    <t>New in 2010,  In 2011 38d59'4", 77d30'16'</t>
  </si>
  <si>
    <t>News site added in 2011, estimated by D Ward</t>
  </si>
  <si>
    <t>BRNP#3</t>
  </si>
  <si>
    <t>BRNP3</t>
  </si>
  <si>
    <t>Banshee Reeks, end of trail due south of pond</t>
  </si>
  <si>
    <t>Goose Creek at Banshee Reeks</t>
  </si>
  <si>
    <t>South Fork Catoctin Creek - Phillips Farm</t>
  </si>
  <si>
    <t>21860 Whisper Ct, Leesburg</t>
  </si>
  <si>
    <t>Black Branch</t>
  </si>
  <si>
    <t>Whisper</t>
  </si>
  <si>
    <t>BLACK#1</t>
  </si>
  <si>
    <t>BLACK1 - LWC24</t>
  </si>
  <si>
    <t>Colette Berrebi</t>
  </si>
  <si>
    <t>New site in 2012, geocoded 1/30/2013.  Previously Whisper</t>
  </si>
  <si>
    <t>clear</t>
  </si>
  <si>
    <t>no spots</t>
  </si>
  <si>
    <t>dark green</t>
  </si>
  <si>
    <t>S</t>
  </si>
  <si>
    <t>None</t>
  </si>
  <si>
    <t>brown</t>
  </si>
  <si>
    <t>50% - 74% high</t>
  </si>
  <si>
    <t>VASOS URL</t>
  </si>
  <si>
    <t>H</t>
  </si>
  <si>
    <t>LWC 11</t>
  </si>
  <si>
    <t>David Ward</t>
  </si>
  <si>
    <t>Sarah Ali, Anna Kim, Sonia Fullenwilder, Jose, Centeno, five boys</t>
  </si>
  <si>
    <t>Low</t>
  </si>
  <si>
    <t>Clear, yesretday 0.15" rain</t>
  </si>
  <si>
    <t>62 F</t>
  </si>
  <si>
    <t>Scattered</t>
  </si>
  <si>
    <t>everywhere</t>
  </si>
  <si>
    <t>1% - 24% moderate</t>
  </si>
  <si>
    <t xml:space="preserve"> </t>
  </si>
  <si>
    <t>Some downed trees over past few years crossing creek</t>
  </si>
  <si>
    <t>Catoctin</t>
  </si>
  <si>
    <t>0.15" rain</t>
  </si>
  <si>
    <t>Heavily wooded, grass in floodplain, no bushed</t>
  </si>
  <si>
    <t>Great riparian buffer, some recently falled trees, one large roodball at creek edge</t>
  </si>
  <si>
    <t>14</t>
  </si>
  <si>
    <t>Slow</t>
  </si>
  <si>
    <t>Optimal</t>
  </si>
  <si>
    <t>LWC 6</t>
  </si>
  <si>
    <t>R. Sheuy, P. Miller, E Daley, Hope Hanes, Dave Manning</t>
  </si>
  <si>
    <t>High</t>
  </si>
  <si>
    <t>59 F</t>
  </si>
  <si>
    <t>Heavy rain (1-2") about 58 hours prior to survey. Macros were small requiring lense or Majiscope</t>
  </si>
  <si>
    <t>yellow/brown</t>
  </si>
  <si>
    <t>a few spots</t>
  </si>
  <si>
    <t>M</t>
  </si>
  <si>
    <t>VDOT plans to replace current bridge within next year and will require some disruption while under construction.</t>
  </si>
  <si>
    <t>LWC 17</t>
  </si>
  <si>
    <t>Helen van Ryzin</t>
  </si>
  <si>
    <t>Holly Wolcott</t>
  </si>
  <si>
    <t>8-10</t>
  </si>
  <si>
    <t>Dry and sunny</t>
  </si>
  <si>
    <t>60  F</t>
  </si>
  <si>
    <t>R. Sheuy, Dave Manning, Rocky Fera</t>
  </si>
  <si>
    <t>Normal</t>
  </si>
  <si>
    <t>Sunny, but had flood stage 13 days ago, 19 Deg C air</t>
  </si>
  <si>
    <t>60.8 F</t>
  </si>
  <si>
    <t>light green</t>
  </si>
  <si>
    <t>25% - 49% moderate</t>
  </si>
  <si>
    <t>Mostly downed trees/brush with small percentage plastic from flood 13 days ago</t>
  </si>
  <si>
    <t>Changes due to heavy rain event - Not as much buffer upstream location (miles) due to increased housing and urban expansion in /around Purcellville &amp; Hamilton</t>
  </si>
  <si>
    <t>Susan DeSaix, Dave Manning, Paul Miller, Rockie Fera, Amy orr, Gib Godwin, Tim Bigler, David Ward</t>
  </si>
  <si>
    <t>Clear, heavy rains for several days ending 4 days ago</t>
  </si>
  <si>
    <t>78.8 F</t>
  </si>
  <si>
    <t>brown coated</t>
  </si>
  <si>
    <t>in spots</t>
  </si>
  <si>
    <t>Very little, none in stream, a few small bottles (plastic) which may have washed down last week in storms</t>
  </si>
  <si>
    <t xml:space="preserve">More flatworms than ever before.  Not as diverse a population.  Fewer water pennies. Most are very small.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</si>
</sst>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0000"/>
    <numFmt numFmtId="166" formatCode="0.0"/>
    <numFmt numFmtId="167" formatCode="mm/dd/yy;@"/>
    <numFmt numFmtId="168" formatCode="[$-409]h:mm\ AM/PM;@"/>
  </numFmts>
  <fonts count="15" x14ac:knownFonts="1">
    <font>
      <sz val="10"/>
      <name val="Arial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trike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trike/>
      <sz val="11"/>
      <color rgb="FF006100"/>
      <name val="Calibri"/>
      <family val="2"/>
      <scheme val="minor"/>
    </font>
    <font>
      <strike/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1" fillId="0" borderId="0"/>
  </cellStyleXfs>
  <cellXfs count="113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14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4" applyFont="1" applyFill="1" applyBorder="1" applyAlignment="1">
      <alignment horizontal="left"/>
    </xf>
    <xf numFmtId="0" fontId="4" fillId="0" borderId="1" xfId="4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7" fontId="4" fillId="0" borderId="1" xfId="0" applyNumberFormat="1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left" wrapText="1"/>
    </xf>
    <xf numFmtId="0" fontId="4" fillId="0" borderId="0" xfId="0" applyFont="1" applyFill="1"/>
    <xf numFmtId="0" fontId="4" fillId="0" borderId="0" xfId="0" applyFont="1" applyFill="1" applyBorder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2" fontId="4" fillId="0" borderId="1" xfId="4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/>
    </xf>
    <xf numFmtId="1" fontId="4" fillId="0" borderId="1" xfId="4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2" fontId="4" fillId="5" borderId="1" xfId="4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/>
    <xf numFmtId="49" fontId="4" fillId="0" borderId="0" xfId="0" applyNumberFormat="1" applyFont="1" applyAlignment="1">
      <alignment wrapText="1"/>
    </xf>
    <xf numFmtId="14" fontId="5" fillId="2" borderId="2" xfId="0" applyNumberFormat="1" applyFont="1" applyFill="1" applyBorder="1" applyAlignment="1">
      <alignment horizontal="center" wrapText="1"/>
    </xf>
    <xf numFmtId="168" fontId="5" fillId="2" borderId="2" xfId="0" applyNumberFormat="1" applyFont="1" applyFill="1" applyBorder="1" applyAlignment="1">
      <alignment horizontal="center" wrapText="1"/>
    </xf>
    <xf numFmtId="164" fontId="5" fillId="3" borderId="4" xfId="0" applyNumberFormat="1" applyFont="1" applyFill="1" applyBorder="1" applyAlignment="1">
      <alignment wrapText="1"/>
    </xf>
    <xf numFmtId="164" fontId="5" fillId="3" borderId="5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wrapText="1"/>
    </xf>
    <xf numFmtId="0" fontId="10" fillId="6" borderId="1" xfId="1" applyBorder="1" applyAlignment="1">
      <alignment horizontal="center"/>
    </xf>
    <xf numFmtId="0" fontId="7" fillId="0" borderId="0" xfId="4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7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wrapText="1"/>
    </xf>
    <xf numFmtId="168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1" fillId="7" borderId="1" xfId="2" applyBorder="1" applyAlignment="1">
      <alignment wrapText="1"/>
    </xf>
    <xf numFmtId="167" fontId="4" fillId="0" borderId="1" xfId="0" applyNumberFormat="1" applyFont="1" applyBorder="1" applyAlignment="1">
      <alignment horizontal="center" wrapText="1"/>
    </xf>
    <xf numFmtId="1" fontId="4" fillId="0" borderId="1" xfId="4" applyNumberFormat="1" applyFont="1" applyFill="1" applyBorder="1" applyAlignment="1">
      <alignment horizontal="center" wrapText="1"/>
    </xf>
    <xf numFmtId="0" fontId="7" fillId="0" borderId="0" xfId="4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49" fontId="4" fillId="0" borderId="0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7" fillId="0" borderId="1" xfId="4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65" fontId="5" fillId="2" borderId="2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168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14" fontId="4" fillId="0" borderId="0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7" fillId="0" borderId="1" xfId="4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165" fontId="5" fillId="2" borderId="1" xfId="0" applyNumberFormat="1" applyFont="1" applyFill="1" applyBorder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4" fontId="7" fillId="0" borderId="1" xfId="4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1" xfId="0" quotePrefix="1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64" fontId="12" fillId="0" borderId="1" xfId="3" applyNumberFormat="1" applyFont="1" applyBorder="1"/>
    <xf numFmtId="0" fontId="8" fillId="0" borderId="1" xfId="4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3" fillId="6" borderId="1" xfId="1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/>
    </xf>
    <xf numFmtId="0" fontId="8" fillId="0" borderId="1" xfId="4" applyFont="1" applyFill="1" applyBorder="1" applyAlignment="1">
      <alignment wrapText="1"/>
    </xf>
    <xf numFmtId="1" fontId="8" fillId="0" borderId="1" xfId="0" applyNumberFormat="1" applyFont="1" applyFill="1" applyBorder="1" applyAlignment="1">
      <alignment horizontal="center"/>
    </xf>
    <xf numFmtId="2" fontId="8" fillId="0" borderId="1" xfId="4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/>
    <xf numFmtId="164" fontId="8" fillId="0" borderId="1" xfId="0" applyNumberFormat="1" applyFont="1" applyFill="1" applyBorder="1" applyAlignment="1">
      <alignment wrapText="1"/>
    </xf>
    <xf numFmtId="0" fontId="14" fillId="7" borderId="1" xfId="2" applyFont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/>
    <xf numFmtId="0" fontId="7" fillId="0" borderId="1" xfId="4" quotePrefix="1" applyFont="1" applyBorder="1" applyAlignment="1">
      <alignment horizontal="left"/>
    </xf>
  </cellXfs>
  <cellStyles count="5">
    <cellStyle name="Good" xfId="1" builtinId="26"/>
    <cellStyle name="Neutral" xfId="2" builtinId="28"/>
    <cellStyle name="Normal" xfId="0" builtinId="0"/>
    <cellStyle name="Normal 2" xfId="3"/>
    <cellStyle name="Normal_Sheet1" xfId="4"/>
  </cellStyles>
  <dxfs count="20"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10</xdr:row>
      <xdr:rowOff>0</xdr:rowOff>
    </xdr:from>
    <xdr:to>
      <xdr:col>2</xdr:col>
      <xdr:colOff>219075</xdr:colOff>
      <xdr:row>12</xdr:row>
      <xdr:rowOff>85725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76225" y="2562225"/>
          <a:ext cx="184785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Last revised  1/28/2016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David Ward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3</xdr:row>
      <xdr:rowOff>57150</xdr:rowOff>
    </xdr:from>
    <xdr:to>
      <xdr:col>2</xdr:col>
      <xdr:colOff>209549</xdr:colOff>
      <xdr:row>5</xdr:row>
      <xdr:rowOff>104775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219074" y="1200150"/>
          <a:ext cx="216217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Last revised   1/21/2016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David Ward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51</xdr:row>
      <xdr:rowOff>28575</xdr:rowOff>
    </xdr:from>
    <xdr:to>
      <xdr:col>1</xdr:col>
      <xdr:colOff>952500</xdr:colOff>
      <xdr:row>54</xdr:row>
      <xdr:rowOff>104775</xdr:rowOff>
    </xdr:to>
    <xdr:sp macro="" textlink="">
      <xdr:nvSpPr>
        <xdr:cNvPr id="2" name="TextBox 1"/>
        <xdr:cNvSpPr txBox="1"/>
      </xdr:nvSpPr>
      <xdr:spPr>
        <a:xfrm>
          <a:off x="666750" y="11706225"/>
          <a:ext cx="2428875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rtl="0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Last revised   8/29/2013</a:t>
          </a:r>
          <a:endParaRPr lang="en-US"/>
        </a:p>
        <a:p>
          <a:pPr rtl="0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David Ward</a:t>
          </a:r>
          <a:endParaRPr lang="en-US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G7"/>
  <sheetViews>
    <sheetView workbookViewId="0">
      <selection activeCell="A38" sqref="A38"/>
    </sheetView>
  </sheetViews>
  <sheetFormatPr defaultRowHeight="11.25" x14ac:dyDescent="0.2"/>
  <cols>
    <col min="1" max="1" width="37.42578125" style="2" customWidth="1"/>
    <col min="2" max="2" width="20" style="1" customWidth="1"/>
    <col min="3" max="3" width="19" style="1" customWidth="1"/>
    <col min="4" max="4" width="50.7109375" style="2" customWidth="1"/>
    <col min="5" max="5" width="9.42578125" style="95" customWidth="1"/>
    <col min="6" max="6" width="15" style="1" customWidth="1"/>
    <col min="7" max="7" width="20.28515625" style="1" customWidth="1"/>
    <col min="8" max="16384" width="9.140625" style="2"/>
  </cols>
  <sheetData>
    <row r="1" spans="1:7" ht="22.5" x14ac:dyDescent="0.2">
      <c r="A1" s="3" t="s">
        <v>10</v>
      </c>
      <c r="B1" s="3" t="s">
        <v>27</v>
      </c>
      <c r="C1" s="3" t="s">
        <v>28</v>
      </c>
      <c r="D1" s="4" t="s">
        <v>16</v>
      </c>
      <c r="E1" s="5" t="s">
        <v>11</v>
      </c>
      <c r="F1" s="3" t="s">
        <v>252</v>
      </c>
      <c r="G1" s="3" t="s">
        <v>251</v>
      </c>
    </row>
    <row r="2" spans="1:7" x14ac:dyDescent="0.2">
      <c r="A2" s="6" t="str">
        <f>'2015_Benthic_Data_Detail'!A2</f>
        <v>Milltown Creek</v>
      </c>
      <c r="B2" s="7" t="str">
        <f>'2015_Benthic_Data_Detail'!B2</f>
        <v>LWC 11</v>
      </c>
      <c r="C2" s="7" t="str">
        <f>'2015_Benthic_Data_Detail'!C2</f>
        <v>MILL2 - LWC11</v>
      </c>
      <c r="D2" s="6" t="str">
        <f>'2015_Benthic_Data_Detail'!D2</f>
        <v>Milltown Creek MILL2 - LWC11</v>
      </c>
      <c r="E2" s="94">
        <f>'2015_Benthic_Data_Detail'!H2</f>
        <v>42141</v>
      </c>
      <c r="F2" s="7">
        <f>'2015_Benthic_Data_Detail'!BE2</f>
        <v>10</v>
      </c>
      <c r="G2" s="7" t="str">
        <f>'2015_Benthic_Data_Detail'!BF2</f>
        <v>Acceptable</v>
      </c>
    </row>
    <row r="3" spans="1:7" x14ac:dyDescent="0.2">
      <c r="A3" s="6" t="str">
        <f>'2015_Benthic_Data_Detail'!A3</f>
        <v>Crooked Run</v>
      </c>
      <c r="B3" s="7" t="str">
        <f>'2015_Benthic_Data_Detail'!B3</f>
        <v>LWC 6</v>
      </c>
      <c r="C3" s="7" t="str">
        <f>'2015_Benthic_Data_Detail'!C3</f>
        <v>CROOK1 - LWC6</v>
      </c>
      <c r="D3" s="6" t="str">
        <f>'2015_Benthic_Data_Detail'!D3</f>
        <v>Crooked Run CROOK1 - LWC6</v>
      </c>
      <c r="E3" s="94">
        <f>'2015_Benthic_Data_Detail'!H3</f>
        <v>42116</v>
      </c>
      <c r="F3" s="7">
        <f>'2015_Benthic_Data_Detail'!BE3</f>
        <v>10</v>
      </c>
      <c r="G3" s="7" t="str">
        <f>'2015_Benthic_Data_Detail'!BF3</f>
        <v>Acceptable</v>
      </c>
    </row>
    <row r="4" spans="1:7" x14ac:dyDescent="0.2">
      <c r="A4" s="6" t="str">
        <f>'2015_Benthic_Data_Detail'!A4</f>
        <v>South Fork Catoctin Creek</v>
      </c>
      <c r="B4" s="7" t="str">
        <f>'2015_Benthic_Data_Detail'!B4</f>
        <v>LWC 17</v>
      </c>
      <c r="C4" s="7" t="str">
        <f>'2015_Benthic_Data_Detail'!C4</f>
        <v>SFCAT5 - LWC17</v>
      </c>
      <c r="D4" s="6" t="str">
        <f>'2015_Benthic_Data_Detail'!D4</f>
        <v>South Fork Catoctin Creek SFCAT5 - LWC17</v>
      </c>
      <c r="E4" s="94">
        <f>'2015_Benthic_Data_Detail'!H4</f>
        <v>42124</v>
      </c>
      <c r="F4" s="7">
        <f>'2015_Benthic_Data_Detail'!BE4</f>
        <v>9</v>
      </c>
      <c r="G4" s="7" t="str">
        <f>'2015_Benthic_Data_Detail'!BF4</f>
        <v>Acceptable</v>
      </c>
    </row>
    <row r="5" spans="1:7" x14ac:dyDescent="0.2">
      <c r="A5" s="6" t="str">
        <f>'2015_Benthic_Data_Detail'!A5</f>
        <v>Crooked Run</v>
      </c>
      <c r="B5" s="7" t="str">
        <f>'2015_Benthic_Data_Detail'!B5</f>
        <v>LWC 6</v>
      </c>
      <c r="C5" s="7" t="str">
        <f>'2015_Benthic_Data_Detail'!C5</f>
        <v>CROOK1 - LWC6</v>
      </c>
      <c r="D5" s="6" t="str">
        <f>'2015_Benthic_Data_Detail'!D5</f>
        <v>Crooked Run CROOK1 - LWC6</v>
      </c>
      <c r="E5" s="94">
        <f>'2015_Benthic_Data_Detail'!H5</f>
        <v>42289</v>
      </c>
      <c r="F5" s="7">
        <f>'2015_Benthic_Data_Detail'!BE5</f>
        <v>12</v>
      </c>
      <c r="G5" s="7" t="str">
        <f>'2015_Benthic_Data_Detail'!BF5</f>
        <v>Acceptable</v>
      </c>
    </row>
    <row r="6" spans="1:7" x14ac:dyDescent="0.2">
      <c r="A6" s="6" t="str">
        <f>'2015_Benthic_Data_Detail'!A6</f>
        <v>Crooked Run</v>
      </c>
      <c r="B6" s="7" t="str">
        <f>'2015_Benthic_Data_Detail'!B6</f>
        <v>LWC 6</v>
      </c>
      <c r="C6" s="7" t="str">
        <f>'2015_Benthic_Data_Detail'!C6</f>
        <v>CROOK1 - LWC6</v>
      </c>
      <c r="D6" s="6" t="str">
        <f>'2015_Benthic_Data_Detail'!D6</f>
        <v>Crooked Run CROOK1 - LWC6</v>
      </c>
      <c r="E6" s="94">
        <f>'2015_Benthic_Data_Detail'!H6</f>
        <v>42206</v>
      </c>
      <c r="F6" s="7">
        <f>'2015_Benthic_Data_Detail'!BE6</f>
        <v>9</v>
      </c>
      <c r="G6" s="7" t="str">
        <f>'2015_Benthic_Data_Detail'!BF6</f>
        <v>Acceptable</v>
      </c>
    </row>
    <row r="7" spans="1:7" x14ac:dyDescent="0.2">
      <c r="A7" s="6" t="str">
        <f>'2015_Benthic_Data_Detail'!A7</f>
        <v>South Fork Catoctin Creek</v>
      </c>
      <c r="B7" s="7" t="str">
        <f>'2015_Benthic_Data_Detail'!B7</f>
        <v>LWC 17</v>
      </c>
      <c r="C7" s="7" t="str">
        <f>'2015_Benthic_Data_Detail'!C7</f>
        <v>SFCAT5 - LWC17</v>
      </c>
      <c r="D7" s="6" t="str">
        <f>'2015_Benthic_Data_Detail'!D7</f>
        <v>South Fork Catoctin Creek SFCAT5 - LWC17</v>
      </c>
      <c r="E7" s="94">
        <f>'2015_Benthic_Data_Detail'!H7</f>
        <v>42247</v>
      </c>
      <c r="F7" s="7">
        <f>'2015_Benthic_Data_Detail'!BE7</f>
        <v>8</v>
      </c>
      <c r="G7" s="7" t="str">
        <f>'2015_Benthic_Data_Detail'!BF7</f>
        <v>Indeterminant (Gray Zone)</v>
      </c>
    </row>
  </sheetData>
  <phoneticPr fontId="4" type="noConversion"/>
  <conditionalFormatting sqref="G1:G4 G8:G1048576">
    <cfRule type="cellIs" dxfId="17" priority="17" stopIfTrue="1" operator="equal">
      <formula>"Acceptable"</formula>
    </cfRule>
    <cfRule type="cellIs" dxfId="16" priority="18" stopIfTrue="1" operator="equal">
      <formula>"Unacceptable"</formula>
    </cfRule>
  </conditionalFormatting>
  <conditionalFormatting sqref="G5">
    <cfRule type="cellIs" dxfId="15" priority="5" stopIfTrue="1" operator="equal">
      <formula>"Acceptable"</formula>
    </cfRule>
    <cfRule type="cellIs" dxfId="14" priority="6" stopIfTrue="1" operator="equal">
      <formula>"Unacceptable"</formula>
    </cfRule>
  </conditionalFormatting>
  <conditionalFormatting sqref="G6">
    <cfRule type="cellIs" dxfId="13" priority="3" stopIfTrue="1" operator="equal">
      <formula>"Acceptable"</formula>
    </cfRule>
    <cfRule type="cellIs" dxfId="12" priority="4" stopIfTrue="1" operator="equal">
      <formula>"Unacceptable"</formula>
    </cfRule>
  </conditionalFormatting>
  <conditionalFormatting sqref="G7">
    <cfRule type="cellIs" dxfId="3" priority="1" stopIfTrue="1" operator="equal">
      <formula>"Acceptable"</formula>
    </cfRule>
    <cfRule type="cellIs" dxfId="2" priority="2" stopIfTrue="1" operator="equal">
      <formula>"Unacceptable"</formula>
    </cfRule>
  </conditionalFormatting>
  <printOptions gridLines="1"/>
  <pageMargins left="0.75" right="0.75" top="1" bottom="1" header="0.5" footer="0.5"/>
  <pageSetup scale="71" fitToHeight="99" orientation="landscape" r:id="rId1"/>
  <headerFooter alignWithMargins="0">
    <oddHeader>&amp;L2010&amp;CBenthic Summary</oddHeader>
    <oddFooter>&amp;LLoudoun Wildlife Conservancy   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DB1152"/>
  <sheetViews>
    <sheetView tabSelected="1" workbookViewId="0">
      <selection activeCell="F16" sqref="F16"/>
    </sheetView>
  </sheetViews>
  <sheetFormatPr defaultRowHeight="11.25" x14ac:dyDescent="0.2"/>
  <cols>
    <col min="1" max="1" width="18.85546875" style="17" customWidth="1"/>
    <col min="2" max="2" width="9.7109375" style="17" customWidth="1"/>
    <col min="3" max="3" width="13" style="17" customWidth="1"/>
    <col min="4" max="4" width="24" style="17" customWidth="1"/>
    <col min="5" max="5" width="10.42578125" style="90" bestFit="1" customWidth="1"/>
    <col min="6" max="6" width="11.85546875" style="90" bestFit="1" customWidth="1"/>
    <col min="7" max="7" width="30.42578125" style="64" customWidth="1"/>
    <col min="8" max="8" width="8.7109375" style="92" bestFit="1" customWidth="1"/>
    <col min="9" max="9" width="9.42578125" style="87" customWidth="1"/>
    <col min="10" max="10" width="25.140625" style="17" bestFit="1" customWidth="1"/>
    <col min="11" max="11" width="56.140625" style="17" bestFit="1" customWidth="1"/>
    <col min="12" max="12" width="22.42578125" style="17" bestFit="1" customWidth="1"/>
    <col min="13" max="13" width="9.5703125" style="17" bestFit="1" customWidth="1"/>
    <col min="14" max="14" width="7" style="17" bestFit="1" customWidth="1"/>
    <col min="15" max="15" width="7.5703125" style="73" customWidth="1"/>
    <col min="16" max="16" width="7.85546875" style="17" customWidth="1"/>
    <col min="17" max="17" width="8" style="17" bestFit="1" customWidth="1"/>
    <col min="18" max="18" width="24.5703125" style="17" bestFit="1" customWidth="1"/>
    <col min="19" max="19" width="7.7109375" style="17" bestFit="1" customWidth="1"/>
    <col min="20" max="23" width="4.42578125" style="17" bestFit="1" customWidth="1"/>
    <col min="24" max="24" width="6.7109375" style="17" bestFit="1" customWidth="1"/>
    <col min="25" max="25" width="9.28515625" style="17" bestFit="1" customWidth="1"/>
    <col min="26" max="26" width="7.85546875" style="17" bestFit="1" customWidth="1"/>
    <col min="27" max="27" width="7.5703125" style="17" bestFit="1" customWidth="1"/>
    <col min="28" max="28" width="8.42578125" style="17" bestFit="1" customWidth="1"/>
    <col min="29" max="29" width="5.85546875" style="17" bestFit="1" customWidth="1"/>
    <col min="30" max="30" width="9" style="17" bestFit="1" customWidth="1"/>
    <col min="31" max="31" width="7.5703125" style="17" bestFit="1" customWidth="1"/>
    <col min="32" max="32" width="10" style="17" bestFit="1" customWidth="1"/>
    <col min="33" max="33" width="13.5703125" style="17" bestFit="1" customWidth="1"/>
    <col min="34" max="34" width="11.7109375" style="17" bestFit="1" customWidth="1"/>
    <col min="35" max="35" width="10.28515625" style="17" customWidth="1"/>
    <col min="36" max="36" width="7" style="17" bestFit="1" customWidth="1"/>
    <col min="37" max="37" width="6.85546875" style="17" bestFit="1" customWidth="1"/>
    <col min="38" max="38" width="9.7109375" style="17" bestFit="1" customWidth="1"/>
    <col min="39" max="39" width="7.5703125" style="17" bestFit="1" customWidth="1"/>
    <col min="40" max="40" width="6.28515625" style="17" bestFit="1" customWidth="1"/>
    <col min="41" max="41" width="7.85546875" style="17" bestFit="1" customWidth="1"/>
    <col min="42" max="42" width="6" style="17" bestFit="1" customWidth="1"/>
    <col min="43" max="43" width="5.42578125" style="17" bestFit="1" customWidth="1"/>
    <col min="44" max="44" width="4.85546875" style="17" bestFit="1" customWidth="1"/>
    <col min="45" max="45" width="11.7109375" style="17" bestFit="1" customWidth="1"/>
    <col min="46" max="46" width="11.5703125" style="17" bestFit="1" customWidth="1"/>
    <col min="47" max="48" width="10.42578125" style="17" bestFit="1" customWidth="1"/>
    <col min="49" max="49" width="10.85546875" style="17" bestFit="1" customWidth="1"/>
    <col min="50" max="50" width="11.5703125" style="17" bestFit="1" customWidth="1"/>
    <col min="51" max="51" width="11" style="17" bestFit="1" customWidth="1"/>
    <col min="52" max="52" width="10.85546875" style="17" bestFit="1" customWidth="1"/>
    <col min="53" max="53" width="8.5703125" style="17" bestFit="1" customWidth="1"/>
    <col min="54" max="54" width="8.42578125" style="17" bestFit="1" customWidth="1"/>
    <col min="55" max="55" width="9.42578125" style="17" bestFit="1" customWidth="1"/>
    <col min="56" max="56" width="11.7109375" style="17" bestFit="1" customWidth="1"/>
    <col min="57" max="57" width="10.5703125" style="17" bestFit="1" customWidth="1"/>
    <col min="58" max="58" width="19.42578125" style="17" bestFit="1" customWidth="1"/>
    <col min="59" max="59" width="17.42578125" style="17" bestFit="1" customWidth="1"/>
    <col min="60" max="60" width="12.7109375" style="17" bestFit="1" customWidth="1"/>
    <col min="61" max="62" width="13.28515625" style="17" bestFit="1" customWidth="1"/>
    <col min="63" max="63" width="5.28515625" style="17" bestFit="1" customWidth="1"/>
    <col min="64" max="64" width="12.7109375" style="17" bestFit="1" customWidth="1"/>
    <col min="65" max="65" width="12.42578125" style="17" bestFit="1" customWidth="1"/>
    <col min="66" max="66" width="11.5703125" style="17" bestFit="1" customWidth="1"/>
    <col min="67" max="67" width="13.140625" style="17" bestFit="1" customWidth="1"/>
    <col min="68" max="68" width="14.42578125" style="17" bestFit="1" customWidth="1"/>
    <col min="69" max="69" width="7" style="17" bestFit="1" customWidth="1"/>
    <col min="70" max="70" width="6.7109375" style="17" bestFit="1" customWidth="1"/>
    <col min="71" max="71" width="7" style="17" bestFit="1" customWidth="1"/>
    <col min="72" max="72" width="8.7109375" style="17" bestFit="1" customWidth="1"/>
    <col min="73" max="73" width="7.140625" style="17" bestFit="1" customWidth="1"/>
    <col min="74" max="74" width="5.42578125" style="17" bestFit="1" customWidth="1"/>
    <col min="75" max="75" width="14.85546875" style="17" bestFit="1" customWidth="1"/>
    <col min="76" max="76" width="4.28515625" style="17" bestFit="1" customWidth="1"/>
    <col min="77" max="77" width="6.140625" style="17" bestFit="1" customWidth="1"/>
    <col min="78" max="78" width="7" style="17" bestFit="1" customWidth="1"/>
    <col min="79" max="79" width="7.42578125" style="17" bestFit="1" customWidth="1"/>
    <col min="80" max="80" width="9.7109375" style="17" bestFit="1" customWidth="1"/>
    <col min="81" max="81" width="8.7109375" style="17" customWidth="1"/>
    <col min="82" max="82" width="12.5703125" style="17" bestFit="1" customWidth="1"/>
    <col min="83" max="83" width="6.140625" style="17" bestFit="1" customWidth="1"/>
    <col min="84" max="84" width="7.42578125" style="17" bestFit="1" customWidth="1"/>
    <col min="85" max="85" width="10.42578125" style="17" bestFit="1" customWidth="1"/>
    <col min="86" max="86" width="8.140625" style="17" customWidth="1"/>
    <col min="87" max="87" width="9.140625" style="17"/>
    <col min="88" max="88" width="6.28515625" style="17" bestFit="1" customWidth="1"/>
    <col min="89" max="89" width="8.140625" style="17" bestFit="1" customWidth="1"/>
    <col min="90" max="90" width="6.42578125" style="17" customWidth="1"/>
    <col min="91" max="91" width="5.7109375" style="17" bestFit="1" customWidth="1"/>
    <col min="92" max="92" width="9.5703125" style="17" bestFit="1" customWidth="1"/>
    <col min="93" max="93" width="7.28515625" style="17" bestFit="1" customWidth="1"/>
    <col min="94" max="94" width="45" style="17" customWidth="1"/>
    <col min="95" max="95" width="70.7109375" style="64" bestFit="1" customWidth="1"/>
    <col min="96" max="96" width="11.7109375" style="17" bestFit="1" customWidth="1"/>
    <col min="97" max="97" width="20.140625" style="17" bestFit="1" customWidth="1"/>
    <col min="98" max="98" width="34.42578125" style="17" bestFit="1" customWidth="1"/>
    <col min="99" max="16384" width="9.140625" style="17"/>
  </cols>
  <sheetData>
    <row r="1" spans="1:106" s="10" customFormat="1" ht="45" x14ac:dyDescent="0.2">
      <c r="A1" s="4" t="s">
        <v>10</v>
      </c>
      <c r="B1" s="4" t="s">
        <v>27</v>
      </c>
      <c r="C1" s="4" t="s">
        <v>28</v>
      </c>
      <c r="D1" s="4" t="s">
        <v>265</v>
      </c>
      <c r="E1" s="88" t="s">
        <v>249</v>
      </c>
      <c r="F1" s="88" t="s">
        <v>250</v>
      </c>
      <c r="G1" s="4" t="s">
        <v>16</v>
      </c>
      <c r="H1" s="5" t="s">
        <v>11</v>
      </c>
      <c r="I1" s="84" t="s">
        <v>194</v>
      </c>
      <c r="J1" s="4" t="s">
        <v>195</v>
      </c>
      <c r="K1" s="4" t="s">
        <v>306</v>
      </c>
      <c r="L1" s="4" t="s">
        <v>12</v>
      </c>
      <c r="M1" s="4" t="s">
        <v>24</v>
      </c>
      <c r="N1" s="4" t="s">
        <v>13</v>
      </c>
      <c r="O1" s="83" t="s">
        <v>196</v>
      </c>
      <c r="P1" s="4" t="s">
        <v>197</v>
      </c>
      <c r="Q1" s="4" t="s">
        <v>198</v>
      </c>
      <c r="R1" s="4" t="s">
        <v>199</v>
      </c>
      <c r="S1" s="4" t="s">
        <v>200</v>
      </c>
      <c r="T1" s="4" t="s">
        <v>201</v>
      </c>
      <c r="U1" s="4" t="s">
        <v>202</v>
      </c>
      <c r="V1" s="4" t="s">
        <v>203</v>
      </c>
      <c r="W1" s="4" t="s">
        <v>204</v>
      </c>
      <c r="X1" s="4" t="s">
        <v>0</v>
      </c>
      <c r="Y1" s="4" t="s">
        <v>205</v>
      </c>
      <c r="Z1" s="4" t="s">
        <v>1</v>
      </c>
      <c r="AA1" s="4" t="s">
        <v>2</v>
      </c>
      <c r="AB1" s="4" t="s">
        <v>3</v>
      </c>
      <c r="AC1" s="4" t="s">
        <v>4</v>
      </c>
      <c r="AD1" s="4" t="s">
        <v>5</v>
      </c>
      <c r="AE1" s="4" t="s">
        <v>6</v>
      </c>
      <c r="AF1" s="4" t="s">
        <v>206</v>
      </c>
      <c r="AG1" s="4" t="s">
        <v>207</v>
      </c>
      <c r="AH1" s="4" t="s">
        <v>208</v>
      </c>
      <c r="AI1" s="4" t="s">
        <v>209</v>
      </c>
      <c r="AJ1" s="4" t="s">
        <v>7</v>
      </c>
      <c r="AK1" s="4" t="s">
        <v>8</v>
      </c>
      <c r="AL1" s="4" t="s">
        <v>210</v>
      </c>
      <c r="AM1" s="4" t="s">
        <v>211</v>
      </c>
      <c r="AN1" s="4" t="s">
        <v>212</v>
      </c>
      <c r="AO1" s="4" t="s">
        <v>213</v>
      </c>
      <c r="AP1" s="4" t="s">
        <v>9</v>
      </c>
      <c r="AQ1" s="4" t="s">
        <v>261</v>
      </c>
      <c r="AR1" s="4" t="s">
        <v>262</v>
      </c>
      <c r="AS1" s="4" t="s">
        <v>214</v>
      </c>
      <c r="AT1" s="4" t="s">
        <v>215</v>
      </c>
      <c r="AU1" s="4" t="s">
        <v>216</v>
      </c>
      <c r="AV1" s="4" t="s">
        <v>217</v>
      </c>
      <c r="AW1" s="4" t="s">
        <v>218</v>
      </c>
      <c r="AX1" s="4" t="s">
        <v>219</v>
      </c>
      <c r="AY1" s="4" t="s">
        <v>254</v>
      </c>
      <c r="AZ1" s="4" t="s">
        <v>255</v>
      </c>
      <c r="BA1" s="4" t="s">
        <v>256</v>
      </c>
      <c r="BB1" s="4" t="s">
        <v>257</v>
      </c>
      <c r="BC1" s="4" t="s">
        <v>258</v>
      </c>
      <c r="BD1" s="4" t="s">
        <v>263</v>
      </c>
      <c r="BE1" s="4" t="s">
        <v>252</v>
      </c>
      <c r="BF1" s="4" t="s">
        <v>251</v>
      </c>
      <c r="BG1" s="4" t="s">
        <v>253</v>
      </c>
      <c r="BH1" s="4" t="s">
        <v>181</v>
      </c>
      <c r="BI1" s="4" t="s">
        <v>182</v>
      </c>
      <c r="BJ1" s="4" t="s">
        <v>175</v>
      </c>
      <c r="BK1" s="4" t="s">
        <v>17</v>
      </c>
      <c r="BL1" s="4" t="s">
        <v>176</v>
      </c>
      <c r="BM1" s="4" t="s">
        <v>177</v>
      </c>
      <c r="BN1" s="4" t="s">
        <v>178</v>
      </c>
      <c r="BO1" s="4" t="s">
        <v>179</v>
      </c>
      <c r="BP1" s="4" t="s">
        <v>180</v>
      </c>
      <c r="BQ1" s="4" t="s">
        <v>167</v>
      </c>
      <c r="BR1" s="4" t="s">
        <v>166</v>
      </c>
      <c r="BS1" s="4" t="s">
        <v>168</v>
      </c>
      <c r="BT1" s="4" t="s">
        <v>169</v>
      </c>
      <c r="BU1" s="4" t="s">
        <v>170</v>
      </c>
      <c r="BV1" s="4" t="s">
        <v>260</v>
      </c>
      <c r="BW1" s="4" t="s">
        <v>171</v>
      </c>
      <c r="BX1" s="4" t="s">
        <v>172</v>
      </c>
      <c r="BY1" s="4" t="s">
        <v>173</v>
      </c>
      <c r="BZ1" s="4" t="s">
        <v>174</v>
      </c>
      <c r="CA1" s="4" t="s">
        <v>183</v>
      </c>
      <c r="CB1" s="4" t="s">
        <v>184</v>
      </c>
      <c r="CC1" s="4" t="s">
        <v>185</v>
      </c>
      <c r="CD1" s="4" t="s">
        <v>186</v>
      </c>
      <c r="CE1" s="4" t="s">
        <v>18</v>
      </c>
      <c r="CF1" s="4" t="s">
        <v>19</v>
      </c>
      <c r="CG1" s="4" t="s">
        <v>187</v>
      </c>
      <c r="CH1" s="4" t="s">
        <v>188</v>
      </c>
      <c r="CI1" s="4" t="s">
        <v>189</v>
      </c>
      <c r="CJ1" s="4" t="s">
        <v>20</v>
      </c>
      <c r="CK1" s="4" t="s">
        <v>21</v>
      </c>
      <c r="CL1" s="4" t="s">
        <v>190</v>
      </c>
      <c r="CM1" s="4" t="s">
        <v>22</v>
      </c>
      <c r="CN1" s="4" t="s">
        <v>191</v>
      </c>
      <c r="CO1" s="4" t="s">
        <v>259</v>
      </c>
      <c r="CP1" s="4" t="s">
        <v>192</v>
      </c>
      <c r="CQ1" s="4" t="s">
        <v>193</v>
      </c>
    </row>
    <row r="2" spans="1:106" s="69" customFormat="1" ht="33.75" x14ac:dyDescent="0.2">
      <c r="A2" s="75" t="s">
        <v>45</v>
      </c>
      <c r="B2" s="24" t="s">
        <v>371</v>
      </c>
      <c r="C2" s="24" t="s">
        <v>272</v>
      </c>
      <c r="D2" s="75" t="str">
        <f>CONCATENATE(A2," ",C2)</f>
        <v>Milltown Creek MILL2 - LWC11</v>
      </c>
      <c r="E2" s="24">
        <v>39.241666666666667</v>
      </c>
      <c r="F2" s="24">
        <v>-77.673333333333332</v>
      </c>
      <c r="G2" s="24" t="s">
        <v>49</v>
      </c>
      <c r="H2" s="91">
        <v>42141</v>
      </c>
      <c r="I2" s="85">
        <v>10</v>
      </c>
      <c r="J2" s="75" t="s">
        <v>372</v>
      </c>
      <c r="K2" s="75" t="s">
        <v>373</v>
      </c>
      <c r="L2" s="75" t="s">
        <v>152</v>
      </c>
      <c r="M2" s="75" t="s">
        <v>153</v>
      </c>
      <c r="N2" s="75" t="s">
        <v>154</v>
      </c>
      <c r="O2" s="75">
        <v>14</v>
      </c>
      <c r="P2" s="75">
        <v>5</v>
      </c>
      <c r="Q2" s="75" t="s">
        <v>374</v>
      </c>
      <c r="R2" s="75" t="s">
        <v>375</v>
      </c>
      <c r="S2" s="75" t="s">
        <v>376</v>
      </c>
      <c r="T2" s="75">
        <v>60</v>
      </c>
      <c r="U2" s="75">
        <v>60</v>
      </c>
      <c r="V2" s="75">
        <v>0</v>
      </c>
      <c r="W2" s="75">
        <v>0</v>
      </c>
      <c r="X2" s="75">
        <v>0</v>
      </c>
      <c r="Y2" s="75">
        <v>0</v>
      </c>
      <c r="Z2" s="75">
        <v>0</v>
      </c>
      <c r="AA2" s="75">
        <v>0</v>
      </c>
      <c r="AB2" s="75">
        <v>0</v>
      </c>
      <c r="AC2" s="75">
        <v>0</v>
      </c>
      <c r="AD2" s="75">
        <v>19</v>
      </c>
      <c r="AE2" s="75">
        <v>51</v>
      </c>
      <c r="AF2" s="75">
        <v>3</v>
      </c>
      <c r="AG2" s="75">
        <v>4</v>
      </c>
      <c r="AH2" s="75">
        <v>35</v>
      </c>
      <c r="AI2" s="75">
        <v>14</v>
      </c>
      <c r="AJ2" s="75">
        <v>58</v>
      </c>
      <c r="AK2" s="75">
        <v>10</v>
      </c>
      <c r="AL2" s="75">
        <v>0</v>
      </c>
      <c r="AM2" s="75">
        <v>0</v>
      </c>
      <c r="AN2" s="75">
        <v>0</v>
      </c>
      <c r="AO2" s="75">
        <v>4</v>
      </c>
      <c r="AP2" s="75">
        <v>1</v>
      </c>
      <c r="AQ2" s="75">
        <v>1</v>
      </c>
      <c r="AR2" s="75">
        <f>SUM(X2:AQ2)</f>
        <v>200</v>
      </c>
      <c r="AS2" s="75">
        <f>(SUM(AD2:AE2,AI2)/AR2)*100</f>
        <v>42</v>
      </c>
      <c r="AT2" s="75">
        <f>(AH2/AR2)*100</f>
        <v>17.5</v>
      </c>
      <c r="AU2" s="75">
        <f>(AO2/AR2)*100</f>
        <v>2</v>
      </c>
      <c r="AV2" s="75">
        <f>(AJ2/AR2)*100</f>
        <v>28.999999999999996</v>
      </c>
      <c r="AW2" s="75">
        <f>(SUM(X2:Z2,AB2:AC2,AF2,AK2:AL2,AO2:AP2)/AR2)*100</f>
        <v>9</v>
      </c>
      <c r="AX2" s="75">
        <f>(SUM(X2:AC2,AN2:AP2)/AR2)*100</f>
        <v>2.5</v>
      </c>
      <c r="AY2" s="75">
        <f>IF(AS2&gt;32.2,2,(IF(AS2&lt;16.1,0,1)))</f>
        <v>2</v>
      </c>
      <c r="AZ2" s="75">
        <f>IF(AT2&lt;19.7,2,(IF(AT2&gt;34.5,0,1)))</f>
        <v>2</v>
      </c>
      <c r="BA2" s="75">
        <f>IF(AU2&lt;0.3,2,(IF(AU2&gt;1.5,0,1)))</f>
        <v>0</v>
      </c>
      <c r="BB2" s="75">
        <f>IF(AV2&gt;6.4,2,(IF(AV2&lt;3.2,0,1)))</f>
        <v>2</v>
      </c>
      <c r="BC2" s="75">
        <f>IF(AW2&lt;46.7,2,(IF(AW2&gt;61.5,0,1)))</f>
        <v>2</v>
      </c>
      <c r="BD2" s="75">
        <f>IF(AX2&lt;5.4,2,(IF(AX2&gt;20.8,0,1)))</f>
        <v>2</v>
      </c>
      <c r="BE2" s="75">
        <f>SUM(AY2:BD2)</f>
        <v>10</v>
      </c>
      <c r="BF2" s="75" t="str">
        <f>IF(AR2&gt;0,IF(BE2&gt;8,"Acceptable",IF(BE2&lt;8,"Unacceptable","Indeterminant (Gray Zone)")))</f>
        <v>Acceptable</v>
      </c>
      <c r="BG2" s="75" t="s">
        <v>377</v>
      </c>
      <c r="BH2" s="75" t="s">
        <v>23</v>
      </c>
      <c r="BI2" s="75" t="s">
        <v>362</v>
      </c>
      <c r="BJ2" s="75" t="s">
        <v>367</v>
      </c>
      <c r="BK2" s="75" t="s">
        <v>23</v>
      </c>
      <c r="BL2" s="75" t="s">
        <v>363</v>
      </c>
      <c r="BM2" s="75" t="s">
        <v>364</v>
      </c>
      <c r="BN2" s="75" t="s">
        <v>378</v>
      </c>
      <c r="BO2" s="75">
        <v>100</v>
      </c>
      <c r="BP2" s="75" t="s">
        <v>368</v>
      </c>
      <c r="BQ2" s="75">
        <v>75</v>
      </c>
      <c r="BR2" s="75">
        <v>0</v>
      </c>
      <c r="BS2" s="75">
        <v>20</v>
      </c>
      <c r="BT2" s="75">
        <v>0</v>
      </c>
      <c r="BU2" s="75">
        <v>5</v>
      </c>
      <c r="BV2" s="75"/>
      <c r="BW2" s="75" t="s">
        <v>379</v>
      </c>
      <c r="BX2" s="75">
        <v>5</v>
      </c>
      <c r="BY2" s="75">
        <v>40</v>
      </c>
      <c r="BZ2" s="75">
        <v>50</v>
      </c>
      <c r="CA2" s="75">
        <v>20</v>
      </c>
      <c r="CB2" s="75">
        <v>5</v>
      </c>
      <c r="CC2" s="75"/>
      <c r="CD2" s="75" t="s">
        <v>365</v>
      </c>
      <c r="CE2" s="75" t="s">
        <v>370</v>
      </c>
      <c r="CF2" s="75"/>
      <c r="CG2" s="75"/>
      <c r="CH2" s="75"/>
      <c r="CI2" s="75"/>
      <c r="CJ2" s="75"/>
      <c r="CK2" s="75"/>
      <c r="CL2" s="75"/>
      <c r="CM2" s="75" t="s">
        <v>365</v>
      </c>
      <c r="CN2" s="75" t="s">
        <v>380</v>
      </c>
      <c r="CO2" s="75"/>
      <c r="CP2" s="75" t="s">
        <v>366</v>
      </c>
      <c r="CQ2" s="76" t="s">
        <v>381</v>
      </c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</row>
    <row r="3" spans="1:106" s="69" customFormat="1" ht="22.5" x14ac:dyDescent="0.2">
      <c r="A3" s="75" t="s">
        <v>83</v>
      </c>
      <c r="B3" s="24" t="s">
        <v>389</v>
      </c>
      <c r="C3" s="24" t="s">
        <v>285</v>
      </c>
      <c r="D3" s="75" t="str">
        <f>CONCATENATE(A3," ",C3)</f>
        <v>Crooked Run CROOK1 - LWC6</v>
      </c>
      <c r="E3" s="24">
        <v>39.090833333333336</v>
      </c>
      <c r="F3" s="24">
        <v>-77.685833333333335</v>
      </c>
      <c r="G3" s="24" t="s">
        <v>85</v>
      </c>
      <c r="H3" s="91">
        <v>42116</v>
      </c>
      <c r="I3" s="85">
        <v>7</v>
      </c>
      <c r="J3" s="75" t="s">
        <v>159</v>
      </c>
      <c r="K3" s="75" t="s">
        <v>390</v>
      </c>
      <c r="L3" s="75" t="s">
        <v>152</v>
      </c>
      <c r="M3" s="75" t="s">
        <v>153</v>
      </c>
      <c r="N3" s="75" t="s">
        <v>154</v>
      </c>
      <c r="O3" s="75">
        <v>20</v>
      </c>
      <c r="P3" s="75">
        <v>12</v>
      </c>
      <c r="Q3" s="75" t="s">
        <v>391</v>
      </c>
      <c r="R3" s="75" t="s">
        <v>393</v>
      </c>
      <c r="S3" s="75" t="s">
        <v>392</v>
      </c>
      <c r="T3" s="75">
        <v>90</v>
      </c>
      <c r="U3" s="75">
        <v>90</v>
      </c>
      <c r="V3" s="75">
        <v>0</v>
      </c>
      <c r="W3" s="75">
        <v>0</v>
      </c>
      <c r="X3" s="75">
        <v>10</v>
      </c>
      <c r="Y3" s="75">
        <v>4</v>
      </c>
      <c r="Z3" s="75">
        <v>0</v>
      </c>
      <c r="AA3" s="75">
        <v>0</v>
      </c>
      <c r="AB3" s="75">
        <v>0</v>
      </c>
      <c r="AC3" s="75">
        <v>0</v>
      </c>
      <c r="AD3" s="75">
        <v>0</v>
      </c>
      <c r="AE3" s="75">
        <v>6</v>
      </c>
      <c r="AF3" s="75">
        <v>0</v>
      </c>
      <c r="AG3" s="75">
        <v>2</v>
      </c>
      <c r="AH3" s="75">
        <v>26</v>
      </c>
      <c r="AI3" s="75">
        <v>46</v>
      </c>
      <c r="AJ3" s="75">
        <v>87</v>
      </c>
      <c r="AK3" s="75">
        <v>28</v>
      </c>
      <c r="AL3" s="75">
        <v>7</v>
      </c>
      <c r="AM3" s="75">
        <v>12</v>
      </c>
      <c r="AN3" s="75">
        <v>0</v>
      </c>
      <c r="AO3" s="75">
        <v>0</v>
      </c>
      <c r="AP3" s="75">
        <v>5</v>
      </c>
      <c r="AQ3" s="75">
        <v>0</v>
      </c>
      <c r="AR3" s="75">
        <f>SUM(X3:AQ3)</f>
        <v>233</v>
      </c>
      <c r="AS3" s="75">
        <f>(SUM(AD3:AE3,AI3)/AR3)*100</f>
        <v>22.317596566523605</v>
      </c>
      <c r="AT3" s="75">
        <f>(AH3/AR3)*100</f>
        <v>11.158798283261802</v>
      </c>
      <c r="AU3" s="75">
        <f>(AO3/AR3)*100</f>
        <v>0</v>
      </c>
      <c r="AV3" s="75">
        <f>(AJ3/AR3)*100</f>
        <v>37.339055793991413</v>
      </c>
      <c r="AW3" s="75">
        <f>(SUM(X3:Z3,AB3:AC3,AF3,AK3:AL3,AO3:AP3)/AR3)*100</f>
        <v>23.175965665236049</v>
      </c>
      <c r="AX3" s="75">
        <f>(SUM(X3:AC3,AN3:AP3)/AR3)*100</f>
        <v>8.1545064377682408</v>
      </c>
      <c r="AY3" s="75">
        <f>IF(AS3&gt;32.2,2,(IF(AS3&lt;16.1,0,1)))</f>
        <v>1</v>
      </c>
      <c r="AZ3" s="75">
        <f>IF(AT3&lt;19.7,2,(IF(AT3&gt;34.5,0,1)))</f>
        <v>2</v>
      </c>
      <c r="BA3" s="75">
        <f>IF(AU3&lt;0.3,2,(IF(AU3&gt;1.5,0,1)))</f>
        <v>2</v>
      </c>
      <c r="BB3" s="75">
        <f>IF(AV3&gt;6.4,2,(IF(AV3&lt;3.2,0,1)))</f>
        <v>2</v>
      </c>
      <c r="BC3" s="75">
        <f>IF(AW3&lt;46.7,2,(IF(AW3&gt;61.5,0,1)))</f>
        <v>2</v>
      </c>
      <c r="BD3" s="75">
        <f>IF(AX3&lt;5.4,2,(IF(AX3&gt;20.8,0,1)))</f>
        <v>1</v>
      </c>
      <c r="BE3" s="75">
        <f>SUM(AY3:BD3)</f>
        <v>10</v>
      </c>
      <c r="BF3" s="75" t="str">
        <f>IF(AR3&gt;0,IF(BE3&gt;8,"Acceptable",IF(BE3&lt;8,"Unacceptable","Indeterminant (Gray Zone)")))</f>
        <v>Acceptable</v>
      </c>
      <c r="BG3" s="75" t="s">
        <v>366</v>
      </c>
      <c r="BH3" s="75" t="s">
        <v>23</v>
      </c>
      <c r="BI3" s="75" t="s">
        <v>362</v>
      </c>
      <c r="BJ3" s="75" t="s">
        <v>394</v>
      </c>
      <c r="BK3" s="75" t="s">
        <v>23</v>
      </c>
      <c r="BL3" s="75" t="s">
        <v>395</v>
      </c>
      <c r="BM3" s="75" t="s">
        <v>364</v>
      </c>
      <c r="BN3" s="75"/>
      <c r="BO3" s="75">
        <v>5</v>
      </c>
      <c r="BP3" s="75" t="s">
        <v>368</v>
      </c>
      <c r="BQ3" s="75">
        <v>60</v>
      </c>
      <c r="BR3" s="75">
        <v>20</v>
      </c>
      <c r="BS3" s="75">
        <v>10</v>
      </c>
      <c r="BT3" s="75">
        <v>5</v>
      </c>
      <c r="BU3" s="75">
        <v>2</v>
      </c>
      <c r="BV3" s="75"/>
      <c r="BW3" s="75" t="s">
        <v>379</v>
      </c>
      <c r="BX3" s="75">
        <v>5</v>
      </c>
      <c r="BY3" s="75">
        <v>23</v>
      </c>
      <c r="BZ3" s="75">
        <v>35</v>
      </c>
      <c r="CA3" s="75">
        <v>25</v>
      </c>
      <c r="CB3" s="75">
        <v>15</v>
      </c>
      <c r="CC3" s="75"/>
      <c r="CD3" s="75"/>
      <c r="CE3" s="75" t="s">
        <v>396</v>
      </c>
      <c r="CF3" s="75"/>
      <c r="CG3" s="75"/>
      <c r="CH3" s="75"/>
      <c r="CI3" s="75"/>
      <c r="CJ3" s="75"/>
      <c r="CK3" s="75"/>
      <c r="CL3" s="75"/>
      <c r="CM3" s="75" t="s">
        <v>365</v>
      </c>
      <c r="CN3" s="75" t="s">
        <v>365</v>
      </c>
      <c r="CO3" s="75"/>
      <c r="CP3" s="75" t="s">
        <v>366</v>
      </c>
      <c r="CQ3" s="76" t="s">
        <v>397</v>
      </c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</row>
    <row r="4" spans="1:106" s="69" customFormat="1" ht="22.5" x14ac:dyDescent="0.2">
      <c r="A4" s="75" t="s">
        <v>53</v>
      </c>
      <c r="B4" s="24" t="s">
        <v>398</v>
      </c>
      <c r="C4" s="24" t="s">
        <v>279</v>
      </c>
      <c r="D4" s="75" t="str">
        <f>CONCATENATE(A4," ",C4)</f>
        <v>South Fork Catoctin Creek SFCAT5 - LWC17</v>
      </c>
      <c r="E4" s="37">
        <v>39.190233333333332</v>
      </c>
      <c r="F4" s="55">
        <v>-77.614883333333324</v>
      </c>
      <c r="G4" s="24" t="s">
        <v>160</v>
      </c>
      <c r="H4" s="91">
        <v>42124</v>
      </c>
      <c r="I4" s="85">
        <v>2</v>
      </c>
      <c r="J4" s="75" t="s">
        <v>399</v>
      </c>
      <c r="K4" s="75" t="s">
        <v>400</v>
      </c>
      <c r="L4" s="75" t="s">
        <v>152</v>
      </c>
      <c r="M4" s="75" t="s">
        <v>153</v>
      </c>
      <c r="N4" s="75" t="s">
        <v>154</v>
      </c>
      <c r="O4" s="75">
        <v>12</v>
      </c>
      <c r="P4" s="112" t="s">
        <v>401</v>
      </c>
      <c r="Q4" s="75" t="s">
        <v>391</v>
      </c>
      <c r="R4" s="75" t="s">
        <v>402</v>
      </c>
      <c r="S4" s="75" t="s">
        <v>403</v>
      </c>
      <c r="T4" s="75">
        <v>90</v>
      </c>
      <c r="U4" s="75">
        <v>0</v>
      </c>
      <c r="V4" s="75">
        <v>0</v>
      </c>
      <c r="W4" s="75">
        <v>0</v>
      </c>
      <c r="X4" s="75">
        <v>23</v>
      </c>
      <c r="Y4" s="75">
        <v>11</v>
      </c>
      <c r="Z4" s="75">
        <v>0</v>
      </c>
      <c r="AA4" s="75">
        <v>0</v>
      </c>
      <c r="AB4" s="75">
        <v>0</v>
      </c>
      <c r="AC4" s="75">
        <v>1</v>
      </c>
      <c r="AD4" s="75">
        <v>12</v>
      </c>
      <c r="AE4" s="75">
        <v>9</v>
      </c>
      <c r="AF4" s="75">
        <v>0</v>
      </c>
      <c r="AG4" s="75">
        <v>0</v>
      </c>
      <c r="AH4" s="75">
        <v>41</v>
      </c>
      <c r="AI4" s="75">
        <v>3</v>
      </c>
      <c r="AJ4" s="75">
        <v>94</v>
      </c>
      <c r="AK4" s="75">
        <v>8</v>
      </c>
      <c r="AL4" s="75">
        <v>10</v>
      </c>
      <c r="AM4" s="75">
        <v>0</v>
      </c>
      <c r="AN4" s="75">
        <v>0</v>
      </c>
      <c r="AO4" s="75">
        <v>0</v>
      </c>
      <c r="AP4" s="75">
        <v>6</v>
      </c>
      <c r="AQ4" s="75">
        <v>0</v>
      </c>
      <c r="AR4" s="75">
        <f>SUM(X4:AQ4)</f>
        <v>218</v>
      </c>
      <c r="AS4" s="75">
        <f>(SUM(AD4:AE4,AI4)/AR4)*100</f>
        <v>11.009174311926607</v>
      </c>
      <c r="AT4" s="75">
        <f>(AH4/AR4)*100</f>
        <v>18.807339449541285</v>
      </c>
      <c r="AU4" s="75">
        <f>(AO4/AR4)*100</f>
        <v>0</v>
      </c>
      <c r="AV4" s="75">
        <f>(AJ4/AR4)*100</f>
        <v>43.119266055045877</v>
      </c>
      <c r="AW4" s="75">
        <f>(SUM(X4:Z4,AB4:AC4,AF4,AK4:AL4,AO4:AP4)/AR4)*100</f>
        <v>27.064220183486238</v>
      </c>
      <c r="AX4" s="75">
        <f>(SUM(X4:AC4,AN4:AP4)/AR4)*100</f>
        <v>18.807339449541285</v>
      </c>
      <c r="AY4" s="75">
        <f>IF(AS4&gt;32.2,2,(IF(AS4&lt;16.1,0,1)))</f>
        <v>0</v>
      </c>
      <c r="AZ4" s="75">
        <f>IF(AT4&lt;19.7,2,(IF(AT4&gt;34.5,0,1)))</f>
        <v>2</v>
      </c>
      <c r="BA4" s="75">
        <f>IF(AU4&lt;0.3,2,(IF(AU4&gt;1.5,0,1)))</f>
        <v>2</v>
      </c>
      <c r="BB4" s="75">
        <f>IF(AV4&gt;6.4,2,(IF(AV4&lt;3.2,0,1)))</f>
        <v>2</v>
      </c>
      <c r="BC4" s="75">
        <f>IF(AW4&lt;46.7,2,(IF(AW4&gt;61.5,0,1)))</f>
        <v>2</v>
      </c>
      <c r="BD4" s="75">
        <f>IF(AX4&lt;5.4,2,(IF(AX4&gt;20.8,0,1)))</f>
        <v>1</v>
      </c>
      <c r="BE4" s="75">
        <f>SUM(AY4:BD4)</f>
        <v>9</v>
      </c>
      <c r="BF4" s="75" t="str">
        <f>IF(AR4&gt;0,IF(BE4&gt;8,"Acceptable",IF(BE4&lt;8,"Unacceptable","Indeterminant (Gray Zone)")))</f>
        <v>Acceptable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6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</row>
    <row r="5" spans="1:106" s="69" customFormat="1" ht="22.5" x14ac:dyDescent="0.2">
      <c r="A5" s="75" t="s">
        <v>83</v>
      </c>
      <c r="B5" s="24" t="s">
        <v>389</v>
      </c>
      <c r="C5" s="24" t="s">
        <v>285</v>
      </c>
      <c r="D5" s="75" t="str">
        <f>CONCATENATE(A5," ",C5)</f>
        <v>Crooked Run CROOK1 - LWC6</v>
      </c>
      <c r="E5" s="24">
        <v>39.090833333333336</v>
      </c>
      <c r="F5" s="24">
        <v>-77.685833333333335</v>
      </c>
      <c r="G5" s="24" t="s">
        <v>85</v>
      </c>
      <c r="H5" s="91">
        <v>42289</v>
      </c>
      <c r="I5" s="85">
        <v>4</v>
      </c>
      <c r="J5" s="75" t="s">
        <v>159</v>
      </c>
      <c r="K5" s="75" t="s">
        <v>404</v>
      </c>
      <c r="L5" s="75" t="s">
        <v>152</v>
      </c>
      <c r="M5" s="75" t="s">
        <v>153</v>
      </c>
      <c r="N5" s="75" t="s">
        <v>154</v>
      </c>
      <c r="O5" s="75">
        <v>18</v>
      </c>
      <c r="P5" s="75">
        <v>6</v>
      </c>
      <c r="Q5" s="75" t="s">
        <v>405</v>
      </c>
      <c r="R5" s="75" t="s">
        <v>406</v>
      </c>
      <c r="S5" s="75" t="s">
        <v>407</v>
      </c>
      <c r="T5" s="75">
        <v>90</v>
      </c>
      <c r="U5" s="75">
        <v>90</v>
      </c>
      <c r="V5" s="75">
        <v>90</v>
      </c>
      <c r="W5" s="75">
        <v>90</v>
      </c>
      <c r="X5" s="75">
        <v>1</v>
      </c>
      <c r="Y5" s="75">
        <v>2</v>
      </c>
      <c r="Z5" s="75">
        <v>0</v>
      </c>
      <c r="AA5" s="75">
        <v>1</v>
      </c>
      <c r="AB5" s="75">
        <v>0</v>
      </c>
      <c r="AC5" s="75">
        <v>0</v>
      </c>
      <c r="AD5" s="75">
        <v>0</v>
      </c>
      <c r="AE5" s="75">
        <v>53</v>
      </c>
      <c r="AF5" s="75">
        <v>6</v>
      </c>
      <c r="AG5" s="75">
        <v>5</v>
      </c>
      <c r="AH5" s="75">
        <v>37</v>
      </c>
      <c r="AI5" s="75">
        <v>61</v>
      </c>
      <c r="AJ5" s="75">
        <v>76</v>
      </c>
      <c r="AK5" s="75">
        <v>0</v>
      </c>
      <c r="AL5" s="75">
        <v>0</v>
      </c>
      <c r="AM5" s="75">
        <v>1</v>
      </c>
      <c r="AN5" s="75">
        <v>0</v>
      </c>
      <c r="AO5" s="75">
        <v>0</v>
      </c>
      <c r="AP5" s="75">
        <v>0</v>
      </c>
      <c r="AQ5" s="75">
        <v>0</v>
      </c>
      <c r="AR5" s="75">
        <f>SUM(X5:AQ5)</f>
        <v>243</v>
      </c>
      <c r="AS5" s="75">
        <f>(SUM(AD5:AE5,AI5)/AR5)*100</f>
        <v>46.913580246913575</v>
      </c>
      <c r="AT5" s="75">
        <f>(AH5/AR5)*100</f>
        <v>15.22633744855967</v>
      </c>
      <c r="AU5" s="75">
        <f>(AO5/AR5)*100</f>
        <v>0</v>
      </c>
      <c r="AV5" s="75">
        <f>(AJ5/AR5)*100</f>
        <v>31.275720164609055</v>
      </c>
      <c r="AW5" s="75">
        <f>(SUM(X5:Z5,AB5:AC5,AF5,AK5:AL5,AO5:AP5)/AR5)*100</f>
        <v>3.7037037037037033</v>
      </c>
      <c r="AX5" s="75">
        <f>(SUM(X5:AC5,AN5:AP5)/AR5)*100</f>
        <v>1.6460905349794239</v>
      </c>
      <c r="AY5" s="75">
        <f>IF(AS5&gt;32.2,2,(IF(AS5&lt;16.1,0,1)))</f>
        <v>2</v>
      </c>
      <c r="AZ5" s="75">
        <f>IF(AT5&lt;19.7,2,(IF(AT5&gt;34.5,0,1)))</f>
        <v>2</v>
      </c>
      <c r="BA5" s="75">
        <f>IF(AU5&lt;0.3,2,(IF(AU5&gt;1.5,0,1)))</f>
        <v>2</v>
      </c>
      <c r="BB5" s="75">
        <f>IF(AV5&gt;6.4,2,(IF(AV5&lt;3.2,0,1)))</f>
        <v>2</v>
      </c>
      <c r="BC5" s="75">
        <f>IF(AW5&lt;46.7,2,(IF(AW5&gt;61.5,0,1)))</f>
        <v>2</v>
      </c>
      <c r="BD5" s="75">
        <f>IF(AX5&lt;5.4,2,(IF(AX5&gt;20.8,0,1)))</f>
        <v>2</v>
      </c>
      <c r="BE5" s="75">
        <f>SUM(AY5:BD5)</f>
        <v>12</v>
      </c>
      <c r="BF5" s="75" t="str">
        <f>IF(AR5&gt;0,IF(BE5&gt;8,"Acceptable",IF(BE5&lt;8,"Unacceptable","Indeterminant (Gray Zone)")))</f>
        <v>Acceptable</v>
      </c>
      <c r="BG5" s="75" t="s">
        <v>377</v>
      </c>
      <c r="BH5" s="75" t="s">
        <v>23</v>
      </c>
      <c r="BI5" s="75" t="s">
        <v>362</v>
      </c>
      <c r="BJ5" s="75" t="s">
        <v>367</v>
      </c>
      <c r="BK5" s="75" t="s">
        <v>23</v>
      </c>
      <c r="BL5" s="75" t="s">
        <v>395</v>
      </c>
      <c r="BM5" s="75" t="s">
        <v>408</v>
      </c>
      <c r="BN5" s="75"/>
      <c r="BO5" s="75">
        <v>2</v>
      </c>
      <c r="BP5" s="75" t="s">
        <v>368</v>
      </c>
      <c r="BQ5" s="75">
        <v>40</v>
      </c>
      <c r="BR5" s="75">
        <v>20</v>
      </c>
      <c r="BS5" s="75">
        <v>25</v>
      </c>
      <c r="BT5" s="75">
        <v>5</v>
      </c>
      <c r="BU5" s="75">
        <v>10</v>
      </c>
      <c r="BV5" s="75"/>
      <c r="BW5" s="75" t="s">
        <v>409</v>
      </c>
      <c r="BX5" s="75">
        <v>0</v>
      </c>
      <c r="BY5" s="75">
        <v>25</v>
      </c>
      <c r="BZ5" s="75">
        <v>45</v>
      </c>
      <c r="CA5" s="75">
        <v>25</v>
      </c>
      <c r="CB5" s="75">
        <v>5</v>
      </c>
      <c r="CC5" s="75"/>
      <c r="CD5" s="75" t="s">
        <v>396</v>
      </c>
      <c r="CE5" s="75" t="s">
        <v>370</v>
      </c>
      <c r="CF5" s="75"/>
      <c r="CG5" s="75"/>
      <c r="CH5" s="75"/>
      <c r="CI5" s="75"/>
      <c r="CJ5" s="75"/>
      <c r="CK5" s="75"/>
      <c r="CL5" s="75"/>
      <c r="CM5" s="75" t="s">
        <v>396</v>
      </c>
      <c r="CN5" s="75" t="s">
        <v>396</v>
      </c>
      <c r="CO5" s="75"/>
      <c r="CP5" s="75" t="s">
        <v>410</v>
      </c>
      <c r="CQ5" s="76" t="s">
        <v>411</v>
      </c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</row>
    <row r="6" spans="1:106" s="69" customFormat="1" ht="22.5" x14ac:dyDescent="0.2">
      <c r="A6" s="75" t="s">
        <v>83</v>
      </c>
      <c r="B6" s="24" t="s">
        <v>389</v>
      </c>
      <c r="C6" s="24" t="s">
        <v>285</v>
      </c>
      <c r="D6" s="75" t="str">
        <f>CONCATENATE(A6," ",C6)</f>
        <v>Crooked Run CROOK1 - LWC6</v>
      </c>
      <c r="E6" s="24">
        <v>39.090833333333336</v>
      </c>
      <c r="F6" s="24">
        <v>-77.685833333333335</v>
      </c>
      <c r="G6" s="24" t="s">
        <v>85</v>
      </c>
      <c r="H6" s="91">
        <v>42206</v>
      </c>
      <c r="I6" s="85">
        <v>8</v>
      </c>
      <c r="J6" s="75" t="s">
        <v>159</v>
      </c>
      <c r="K6" s="75" t="s">
        <v>412</v>
      </c>
      <c r="L6" s="75" t="s">
        <v>152</v>
      </c>
      <c r="M6" s="75" t="s">
        <v>153</v>
      </c>
      <c r="N6" s="75" t="s">
        <v>154</v>
      </c>
      <c r="O6" s="75">
        <v>12</v>
      </c>
      <c r="P6" s="75">
        <v>9</v>
      </c>
      <c r="Q6" s="75" t="s">
        <v>405</v>
      </c>
      <c r="R6" s="75" t="s">
        <v>413</v>
      </c>
      <c r="S6" s="75" t="s">
        <v>414</v>
      </c>
      <c r="T6" s="75">
        <v>90</v>
      </c>
      <c r="U6" s="75">
        <v>90</v>
      </c>
      <c r="V6" s="75">
        <v>0</v>
      </c>
      <c r="W6" s="75">
        <v>0</v>
      </c>
      <c r="X6" s="75">
        <v>1</v>
      </c>
      <c r="Y6" s="75">
        <v>24</v>
      </c>
      <c r="Z6" s="75">
        <v>0</v>
      </c>
      <c r="AA6" s="75">
        <v>0</v>
      </c>
      <c r="AB6" s="75">
        <v>0</v>
      </c>
      <c r="AC6" s="75">
        <v>0</v>
      </c>
      <c r="AD6" s="75">
        <v>4</v>
      </c>
      <c r="AE6" s="75">
        <v>23</v>
      </c>
      <c r="AF6" s="75">
        <v>0</v>
      </c>
      <c r="AG6" s="75">
        <v>2</v>
      </c>
      <c r="AH6" s="75">
        <v>71</v>
      </c>
      <c r="AI6" s="75">
        <v>42</v>
      </c>
      <c r="AJ6" s="75">
        <v>106</v>
      </c>
      <c r="AK6" s="75">
        <v>2</v>
      </c>
      <c r="AL6" s="75">
        <v>1</v>
      </c>
      <c r="AM6" s="75">
        <v>0</v>
      </c>
      <c r="AN6" s="75">
        <v>0</v>
      </c>
      <c r="AO6" s="75">
        <v>0</v>
      </c>
      <c r="AP6" s="75">
        <v>3</v>
      </c>
      <c r="AQ6" s="75">
        <v>0</v>
      </c>
      <c r="AR6" s="75">
        <f>SUM(X6:AQ6)</f>
        <v>279</v>
      </c>
      <c r="AS6" s="75">
        <f>(SUM(AD6:AE6,AI6)/AR6)*100</f>
        <v>24.731182795698924</v>
      </c>
      <c r="AT6" s="75">
        <f>(AH6/AR6)*100</f>
        <v>25.448028673835125</v>
      </c>
      <c r="AU6" s="75">
        <f>(AO6/AR6)*100</f>
        <v>0</v>
      </c>
      <c r="AV6" s="75">
        <f>(AJ6/AR6)*100</f>
        <v>37.992831541218635</v>
      </c>
      <c r="AW6" s="75">
        <f>(SUM(X6:Z6,AB6:AC6,AF6,AK6:AL6,AO6:AP6)/AR6)*100</f>
        <v>11.111111111111111</v>
      </c>
      <c r="AX6" s="75">
        <f>(SUM(X6:AC6,AN6:AP6)/AR6)*100</f>
        <v>10.035842293906811</v>
      </c>
      <c r="AY6" s="75">
        <f>IF(AS6&gt;32.2,2,(IF(AS6&lt;16.1,0,1)))</f>
        <v>1</v>
      </c>
      <c r="AZ6" s="75">
        <f>IF(AT6&lt;19.7,2,(IF(AT6&gt;34.5,0,1)))</f>
        <v>1</v>
      </c>
      <c r="BA6" s="75">
        <f>IF(AU6&lt;0.3,2,(IF(AU6&gt;1.5,0,1)))</f>
        <v>2</v>
      </c>
      <c r="BB6" s="75">
        <f>IF(AV6&gt;6.4,2,(IF(AV6&lt;3.2,0,1)))</f>
        <v>2</v>
      </c>
      <c r="BC6" s="75">
        <f>IF(AW6&lt;46.7,2,(IF(AW6&gt;61.5,0,1)))</f>
        <v>2</v>
      </c>
      <c r="BD6" s="75">
        <f>IF(AX6&lt;5.4,2,(IF(AX6&gt;20.8,0,1)))</f>
        <v>1</v>
      </c>
      <c r="BE6" s="75">
        <f>SUM(AY6:BD6)</f>
        <v>9</v>
      </c>
      <c r="BF6" s="75" t="str">
        <f>IF(AR6&gt;0,IF(BE6&gt;8,"Acceptable",IF(BE6&lt;8,"Unacceptable","Indeterminant (Gray Zone)")))</f>
        <v>Acceptable</v>
      </c>
      <c r="BG6" s="75" t="s">
        <v>377</v>
      </c>
      <c r="BH6" s="75" t="s">
        <v>23</v>
      </c>
      <c r="BI6" s="75" t="s">
        <v>362</v>
      </c>
      <c r="BJ6" s="75" t="s">
        <v>367</v>
      </c>
      <c r="BK6" s="75" t="s">
        <v>23</v>
      </c>
      <c r="BL6" s="75" t="s">
        <v>363</v>
      </c>
      <c r="BM6" s="75" t="s">
        <v>415</v>
      </c>
      <c r="BN6" s="75" t="s">
        <v>416</v>
      </c>
      <c r="BO6" s="75">
        <v>15</v>
      </c>
      <c r="BP6" s="75" t="s">
        <v>409</v>
      </c>
      <c r="BQ6" s="75">
        <v>40</v>
      </c>
      <c r="BR6" s="75">
        <v>20</v>
      </c>
      <c r="BS6" s="75">
        <v>25</v>
      </c>
      <c r="BT6" s="75">
        <v>5</v>
      </c>
      <c r="BU6" s="75">
        <v>10</v>
      </c>
      <c r="BV6" s="75"/>
      <c r="BW6" s="75" t="s">
        <v>409</v>
      </c>
      <c r="BX6" s="75">
        <v>2</v>
      </c>
      <c r="BY6" s="75">
        <v>10</v>
      </c>
      <c r="BZ6" s="75">
        <v>50</v>
      </c>
      <c r="CA6" s="75">
        <v>30</v>
      </c>
      <c r="CB6" s="75">
        <v>8</v>
      </c>
      <c r="CC6" s="75"/>
      <c r="CD6" s="75"/>
      <c r="CE6" s="75" t="s">
        <v>370</v>
      </c>
      <c r="CF6" s="75"/>
      <c r="CG6" s="75"/>
      <c r="CH6" s="75"/>
      <c r="CI6" s="75"/>
      <c r="CJ6" s="75"/>
      <c r="CK6" s="75" t="s">
        <v>396</v>
      </c>
      <c r="CL6" s="75"/>
      <c r="CM6" s="75" t="s">
        <v>396</v>
      </c>
      <c r="CN6" s="75" t="s">
        <v>396</v>
      </c>
      <c r="CO6" s="75"/>
      <c r="CP6" s="75" t="s">
        <v>417</v>
      </c>
      <c r="CQ6" s="76" t="s">
        <v>418</v>
      </c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</row>
    <row r="7" spans="1:106" s="69" customFormat="1" ht="22.5" x14ac:dyDescent="0.2">
      <c r="A7" s="75" t="s">
        <v>53</v>
      </c>
      <c r="B7" s="24" t="s">
        <v>398</v>
      </c>
      <c r="C7" s="24" t="s">
        <v>279</v>
      </c>
      <c r="D7" s="75" t="str">
        <f>CONCATENATE(A7," ",C7)</f>
        <v>South Fork Catoctin Creek SFCAT5 - LWC17</v>
      </c>
      <c r="E7" s="37">
        <v>39.190233333333332</v>
      </c>
      <c r="F7" s="55">
        <v>-77.614883333333324</v>
      </c>
      <c r="G7" s="24" t="s">
        <v>160</v>
      </c>
      <c r="H7" s="91">
        <v>42247</v>
      </c>
      <c r="I7" s="85">
        <v>2</v>
      </c>
      <c r="J7" s="75" t="s">
        <v>399</v>
      </c>
      <c r="K7" s="75" t="s">
        <v>400</v>
      </c>
      <c r="L7" s="75" t="s">
        <v>152</v>
      </c>
      <c r="M7" s="75" t="s">
        <v>153</v>
      </c>
      <c r="N7" s="75" t="s">
        <v>154</v>
      </c>
      <c r="O7" s="75"/>
      <c r="P7" s="112"/>
      <c r="Q7" s="75" t="s">
        <v>391</v>
      </c>
      <c r="R7" s="75" t="s">
        <v>402</v>
      </c>
      <c r="S7" s="75" t="s">
        <v>376</v>
      </c>
      <c r="T7" s="75">
        <v>90</v>
      </c>
      <c r="U7" s="75">
        <v>90</v>
      </c>
      <c r="V7" s="75">
        <v>0</v>
      </c>
      <c r="W7" s="75">
        <v>0</v>
      </c>
      <c r="X7" s="75">
        <v>14</v>
      </c>
      <c r="Y7" s="75">
        <v>13</v>
      </c>
      <c r="Z7" s="75">
        <v>0</v>
      </c>
      <c r="AA7" s="75">
        <v>0</v>
      </c>
      <c r="AB7" s="75">
        <v>1</v>
      </c>
      <c r="AC7" s="75">
        <v>0</v>
      </c>
      <c r="AD7" s="75">
        <v>1</v>
      </c>
      <c r="AE7" s="75">
        <v>8</v>
      </c>
      <c r="AF7" s="75">
        <v>2</v>
      </c>
      <c r="AG7" s="75">
        <v>1</v>
      </c>
      <c r="AH7" s="75">
        <v>76</v>
      </c>
      <c r="AI7" s="75">
        <v>0</v>
      </c>
      <c r="AJ7" s="75">
        <v>84</v>
      </c>
      <c r="AK7" s="75">
        <v>2</v>
      </c>
      <c r="AL7" s="75">
        <v>28</v>
      </c>
      <c r="AM7" s="75">
        <v>0</v>
      </c>
      <c r="AN7" s="75">
        <v>0</v>
      </c>
      <c r="AO7" s="75">
        <v>0</v>
      </c>
      <c r="AP7" s="75">
        <v>5</v>
      </c>
      <c r="AQ7" s="75">
        <v>0</v>
      </c>
      <c r="AR7" s="75">
        <f>SUM(X7:AQ7)</f>
        <v>235</v>
      </c>
      <c r="AS7" s="75">
        <f>(SUM(AD7:AE7,AI7)/AR7)*100</f>
        <v>3.8297872340425529</v>
      </c>
      <c r="AT7" s="75">
        <f>(AH7/AR7)*100</f>
        <v>32.340425531914896</v>
      </c>
      <c r="AU7" s="75">
        <f>(AO7/AR7)*100</f>
        <v>0</v>
      </c>
      <c r="AV7" s="75">
        <f>(AJ7/AR7)*100</f>
        <v>35.744680851063833</v>
      </c>
      <c r="AW7" s="75">
        <f>(SUM(X7:Z7,AB7:AC7,AF7,AK7:AL7,AO7:AP7)/AR7)*100</f>
        <v>27.659574468085108</v>
      </c>
      <c r="AX7" s="75">
        <f>(SUM(X7:AC7,AN7:AP7)/AR7)*100</f>
        <v>14.042553191489363</v>
      </c>
      <c r="AY7" s="75">
        <f>IF(AS7&gt;32.2,2,(IF(AS7&lt;16.1,0,1)))</f>
        <v>0</v>
      </c>
      <c r="AZ7" s="75">
        <f>IF(AT7&lt;19.7,2,(IF(AT7&gt;34.5,0,1)))</f>
        <v>1</v>
      </c>
      <c r="BA7" s="75">
        <f>IF(AU7&lt;0.3,2,(IF(AU7&gt;1.5,0,1)))</f>
        <v>2</v>
      </c>
      <c r="BB7" s="75">
        <f>IF(AV7&gt;6.4,2,(IF(AV7&lt;3.2,0,1)))</f>
        <v>2</v>
      </c>
      <c r="BC7" s="75">
        <f>IF(AW7&lt;46.7,2,(IF(AW7&gt;61.5,0,1)))</f>
        <v>2</v>
      </c>
      <c r="BD7" s="75">
        <f>IF(AX7&lt;5.4,2,(IF(AX7&gt;20.8,0,1)))</f>
        <v>1</v>
      </c>
      <c r="BE7" s="75">
        <f>SUM(AY7:BD7)</f>
        <v>8</v>
      </c>
      <c r="BF7" s="75" t="str">
        <f>IF(AR7&gt;0,IF(BE7&gt;8,"Acceptable",IF(BE7&lt;8,"Unacceptable","Indeterminant (Gray Zone)")))</f>
        <v>Indeterminant (Gray Zone)</v>
      </c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6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</row>
    <row r="8" spans="1:106" s="69" customFormat="1" ht="10.5" customHeight="1" x14ac:dyDescent="0.2">
      <c r="E8" s="89"/>
      <c r="F8" s="89"/>
      <c r="G8" s="70"/>
      <c r="H8" s="82"/>
      <c r="I8" s="86"/>
      <c r="O8" s="71"/>
      <c r="AV8" s="72"/>
      <c r="AW8" s="72"/>
      <c r="AX8" s="72"/>
      <c r="AY8" s="72"/>
      <c r="AZ8" s="72"/>
      <c r="BA8" s="72"/>
      <c r="CQ8" s="70"/>
    </row>
    <row r="9" spans="1:106" s="69" customFormat="1" x14ac:dyDescent="0.2">
      <c r="E9" s="89"/>
      <c r="F9" s="89"/>
      <c r="G9" s="70"/>
      <c r="H9" s="82"/>
      <c r="I9" s="86"/>
      <c r="O9" s="71"/>
      <c r="AV9" s="72"/>
      <c r="AW9" s="72"/>
      <c r="AX9" s="72"/>
      <c r="AY9" s="72"/>
      <c r="AZ9" s="72"/>
      <c r="BA9" s="72"/>
      <c r="CQ9" s="70"/>
    </row>
    <row r="10" spans="1:106" s="69" customFormat="1" x14ac:dyDescent="0.2">
      <c r="E10" s="89"/>
      <c r="F10" s="89"/>
      <c r="G10" s="70"/>
      <c r="H10" s="82"/>
      <c r="I10" s="86"/>
      <c r="O10" s="71"/>
      <c r="AV10" s="72"/>
      <c r="AW10" s="72"/>
      <c r="AX10" s="72"/>
      <c r="AY10" s="72"/>
      <c r="AZ10" s="72"/>
      <c r="BA10" s="72"/>
      <c r="CQ10" s="70"/>
    </row>
    <row r="11" spans="1:106" s="69" customFormat="1" x14ac:dyDescent="0.2">
      <c r="E11" s="89"/>
      <c r="F11" s="89"/>
      <c r="G11" s="70"/>
      <c r="H11" s="82"/>
      <c r="I11" s="86"/>
      <c r="O11" s="71"/>
      <c r="AV11" s="72"/>
      <c r="AW11" s="72"/>
      <c r="AX11" s="72"/>
      <c r="AY11" s="72"/>
      <c r="AZ11" s="72"/>
      <c r="BA11" s="72"/>
      <c r="CQ11" s="70"/>
    </row>
    <row r="12" spans="1:106" s="69" customFormat="1" x14ac:dyDescent="0.2">
      <c r="E12" s="89"/>
      <c r="F12" s="89"/>
      <c r="G12" s="70"/>
      <c r="H12" s="82"/>
      <c r="I12" s="86"/>
      <c r="O12" s="71"/>
      <c r="AV12" s="72"/>
      <c r="AW12" s="72"/>
      <c r="AX12" s="72"/>
      <c r="AY12" s="72"/>
      <c r="AZ12" s="72"/>
      <c r="BA12" s="72"/>
      <c r="CQ12" s="70"/>
    </row>
    <row r="13" spans="1:106" s="69" customFormat="1" x14ac:dyDescent="0.2">
      <c r="E13" s="89"/>
      <c r="F13" s="89"/>
      <c r="G13" s="70"/>
      <c r="H13" s="82"/>
      <c r="I13" s="86"/>
      <c r="O13" s="71"/>
      <c r="AV13" s="72"/>
      <c r="AW13" s="72"/>
      <c r="AX13" s="72"/>
      <c r="AY13" s="72"/>
      <c r="AZ13" s="72"/>
      <c r="BA13" s="72"/>
      <c r="CQ13" s="70"/>
    </row>
    <row r="14" spans="1:106" s="69" customFormat="1" x14ac:dyDescent="0.2">
      <c r="E14" s="89"/>
      <c r="F14" s="89"/>
      <c r="G14" s="70"/>
      <c r="H14" s="82"/>
      <c r="I14" s="86"/>
      <c r="O14" s="71"/>
      <c r="AV14" s="72"/>
      <c r="AW14" s="72"/>
      <c r="AX14" s="72"/>
      <c r="AY14" s="72"/>
      <c r="AZ14" s="72"/>
      <c r="BA14" s="72"/>
      <c r="CQ14" s="70"/>
    </row>
    <row r="15" spans="1:106" s="69" customFormat="1" x14ac:dyDescent="0.2">
      <c r="E15" s="89"/>
      <c r="F15" s="89"/>
      <c r="G15" s="70"/>
      <c r="H15" s="82"/>
      <c r="I15" s="86"/>
      <c r="O15" s="71"/>
      <c r="AV15" s="72"/>
      <c r="AW15" s="72"/>
      <c r="AX15" s="72"/>
      <c r="AY15" s="72"/>
      <c r="AZ15" s="72"/>
      <c r="BA15" s="72"/>
      <c r="CQ15" s="70"/>
    </row>
    <row r="16" spans="1:106" s="69" customFormat="1" x14ac:dyDescent="0.2">
      <c r="E16" s="89"/>
      <c r="F16" s="89"/>
      <c r="G16" s="70"/>
      <c r="H16" s="82"/>
      <c r="I16" s="86"/>
      <c r="O16" s="71"/>
      <c r="AV16" s="72"/>
      <c r="AW16" s="72"/>
      <c r="AX16" s="72"/>
      <c r="AY16" s="72"/>
      <c r="AZ16" s="72"/>
      <c r="BA16" s="72"/>
      <c r="CQ16" s="70"/>
    </row>
    <row r="17" spans="5:95" s="69" customFormat="1" x14ac:dyDescent="0.2">
      <c r="E17" s="89"/>
      <c r="F17" s="89"/>
      <c r="G17" s="70"/>
      <c r="H17" s="82"/>
      <c r="I17" s="86"/>
      <c r="O17" s="71"/>
      <c r="AV17" s="72"/>
      <c r="AW17" s="72"/>
      <c r="AX17" s="72"/>
      <c r="AY17" s="72"/>
      <c r="AZ17" s="72"/>
      <c r="BA17" s="72"/>
      <c r="CQ17" s="70"/>
    </row>
    <row r="18" spans="5:95" s="69" customFormat="1" x14ac:dyDescent="0.2">
      <c r="E18" s="89"/>
      <c r="F18" s="89"/>
      <c r="G18" s="70"/>
      <c r="H18" s="82"/>
      <c r="I18" s="86"/>
      <c r="O18" s="71"/>
      <c r="AV18" s="72"/>
      <c r="AW18" s="72"/>
      <c r="AX18" s="72"/>
      <c r="AY18" s="72"/>
      <c r="AZ18" s="72"/>
      <c r="BA18" s="72"/>
      <c r="CQ18" s="70"/>
    </row>
    <row r="19" spans="5:95" s="69" customFormat="1" x14ac:dyDescent="0.2">
      <c r="E19" s="89"/>
      <c r="F19" s="89"/>
      <c r="G19" s="70"/>
      <c r="H19" s="82"/>
      <c r="I19" s="86"/>
      <c r="O19" s="71"/>
      <c r="AV19" s="72"/>
      <c r="AW19" s="72"/>
      <c r="AX19" s="72"/>
      <c r="AY19" s="72"/>
      <c r="AZ19" s="72"/>
      <c r="BA19" s="72"/>
      <c r="CQ19" s="70"/>
    </row>
    <row r="20" spans="5:95" x14ac:dyDescent="0.2">
      <c r="AV20" s="74"/>
      <c r="AW20" s="74"/>
      <c r="AX20" s="74"/>
      <c r="AY20" s="74"/>
      <c r="AZ20" s="74"/>
      <c r="BA20" s="74"/>
    </row>
    <row r="21" spans="5:95" x14ac:dyDescent="0.2">
      <c r="AV21" s="74"/>
      <c r="AW21" s="74"/>
      <c r="AX21" s="74"/>
      <c r="AY21" s="74"/>
      <c r="AZ21" s="74"/>
      <c r="BA21" s="74"/>
    </row>
    <row r="22" spans="5:95" x14ac:dyDescent="0.2">
      <c r="AV22" s="74"/>
      <c r="AW22" s="74"/>
      <c r="AX22" s="74"/>
      <c r="AY22" s="74"/>
      <c r="AZ22" s="74"/>
      <c r="BA22" s="74"/>
    </row>
    <row r="23" spans="5:95" x14ac:dyDescent="0.2">
      <c r="AV23" s="74"/>
      <c r="AW23" s="74"/>
      <c r="AX23" s="74"/>
      <c r="AY23" s="74"/>
      <c r="AZ23" s="74"/>
      <c r="BA23" s="74"/>
    </row>
    <row r="24" spans="5:95" x14ac:dyDescent="0.2">
      <c r="AV24" s="74"/>
      <c r="AW24" s="74"/>
      <c r="AX24" s="74"/>
      <c r="AY24" s="74"/>
      <c r="AZ24" s="74"/>
      <c r="BA24" s="74"/>
    </row>
    <row r="25" spans="5:95" x14ac:dyDescent="0.2">
      <c r="AV25" s="74"/>
      <c r="AW25" s="74"/>
      <c r="AX25" s="74"/>
      <c r="AY25" s="74"/>
      <c r="AZ25" s="74"/>
      <c r="BA25" s="74"/>
    </row>
    <row r="26" spans="5:95" x14ac:dyDescent="0.2">
      <c r="AV26" s="74"/>
      <c r="AW26" s="74"/>
      <c r="AX26" s="74"/>
      <c r="AY26" s="74"/>
      <c r="AZ26" s="74"/>
      <c r="BA26" s="74"/>
    </row>
    <row r="27" spans="5:95" x14ac:dyDescent="0.2">
      <c r="AV27" s="74"/>
      <c r="AW27" s="74"/>
      <c r="AX27" s="74"/>
      <c r="AY27" s="74"/>
      <c r="AZ27" s="74"/>
      <c r="BA27" s="74"/>
    </row>
    <row r="28" spans="5:95" x14ac:dyDescent="0.2">
      <c r="AV28" s="74"/>
      <c r="AW28" s="74"/>
      <c r="AX28" s="74"/>
      <c r="AY28" s="74"/>
      <c r="AZ28" s="74"/>
      <c r="BA28" s="74"/>
    </row>
    <row r="29" spans="5:95" x14ac:dyDescent="0.2">
      <c r="AV29" s="74"/>
      <c r="AW29" s="74"/>
      <c r="AX29" s="74"/>
      <c r="AY29" s="74"/>
      <c r="AZ29" s="74"/>
      <c r="BA29" s="74"/>
    </row>
    <row r="30" spans="5:95" x14ac:dyDescent="0.2">
      <c r="AV30" s="74"/>
      <c r="AW30" s="74"/>
      <c r="AX30" s="74"/>
      <c r="AY30" s="74"/>
      <c r="AZ30" s="74"/>
      <c r="BA30" s="74"/>
    </row>
    <row r="31" spans="5:95" x14ac:dyDescent="0.2">
      <c r="AV31" s="74"/>
      <c r="AW31" s="74"/>
      <c r="AX31" s="74"/>
      <c r="AY31" s="74"/>
      <c r="AZ31" s="74"/>
      <c r="BA31" s="74"/>
    </row>
    <row r="32" spans="5:95" x14ac:dyDescent="0.2">
      <c r="AV32" s="74"/>
      <c r="AW32" s="74"/>
      <c r="AX32" s="74"/>
      <c r="AY32" s="74"/>
      <c r="AZ32" s="74"/>
      <c r="BA32" s="74"/>
    </row>
    <row r="33" spans="48:53" x14ac:dyDescent="0.2">
      <c r="AV33" s="74"/>
      <c r="AW33" s="74"/>
      <c r="AX33" s="74"/>
      <c r="AY33" s="74"/>
      <c r="AZ33" s="74"/>
      <c r="BA33" s="74"/>
    </row>
    <row r="34" spans="48:53" x14ac:dyDescent="0.2">
      <c r="AV34" s="74"/>
      <c r="AW34" s="74"/>
      <c r="AX34" s="74"/>
      <c r="AY34" s="74"/>
      <c r="AZ34" s="74"/>
      <c r="BA34" s="74"/>
    </row>
    <row r="35" spans="48:53" x14ac:dyDescent="0.2">
      <c r="AV35" s="74"/>
      <c r="AW35" s="74"/>
      <c r="AX35" s="74"/>
      <c r="AY35" s="74"/>
      <c r="AZ35" s="74"/>
      <c r="BA35" s="74"/>
    </row>
    <row r="36" spans="48:53" x14ac:dyDescent="0.2">
      <c r="AV36" s="74"/>
      <c r="AW36" s="74"/>
      <c r="AX36" s="74"/>
      <c r="AY36" s="74"/>
      <c r="AZ36" s="74"/>
      <c r="BA36" s="74"/>
    </row>
    <row r="37" spans="48:53" x14ac:dyDescent="0.2">
      <c r="AV37" s="74"/>
      <c r="AW37" s="74"/>
      <c r="AX37" s="74"/>
      <c r="AY37" s="74"/>
      <c r="AZ37" s="74"/>
      <c r="BA37" s="74"/>
    </row>
    <row r="38" spans="48:53" x14ac:dyDescent="0.2">
      <c r="AV38" s="74"/>
      <c r="AW38" s="74"/>
      <c r="AX38" s="74"/>
      <c r="AY38" s="74"/>
      <c r="AZ38" s="74"/>
      <c r="BA38" s="74"/>
    </row>
    <row r="39" spans="48:53" x14ac:dyDescent="0.2">
      <c r="AV39" s="74"/>
      <c r="AW39" s="74"/>
      <c r="AX39" s="74"/>
      <c r="AY39" s="74"/>
      <c r="AZ39" s="74"/>
      <c r="BA39" s="74"/>
    </row>
    <row r="40" spans="48:53" x14ac:dyDescent="0.2">
      <c r="AV40" s="74"/>
      <c r="AW40" s="74"/>
      <c r="AX40" s="74"/>
      <c r="AY40" s="74"/>
      <c r="AZ40" s="74"/>
      <c r="BA40" s="74"/>
    </row>
    <row r="41" spans="48:53" x14ac:dyDescent="0.2">
      <c r="AV41" s="74"/>
      <c r="AW41" s="74"/>
      <c r="AX41" s="74"/>
      <c r="AY41" s="74"/>
      <c r="AZ41" s="74"/>
      <c r="BA41" s="74"/>
    </row>
    <row r="42" spans="48:53" x14ac:dyDescent="0.2">
      <c r="AV42" s="74"/>
      <c r="AW42" s="74"/>
      <c r="AX42" s="74"/>
      <c r="AY42" s="74"/>
      <c r="AZ42" s="74"/>
      <c r="BA42" s="74"/>
    </row>
    <row r="43" spans="48:53" x14ac:dyDescent="0.2">
      <c r="AV43" s="74"/>
      <c r="AW43" s="74"/>
      <c r="AX43" s="74"/>
      <c r="AY43" s="74"/>
      <c r="AZ43" s="74"/>
      <c r="BA43" s="74"/>
    </row>
    <row r="44" spans="48:53" x14ac:dyDescent="0.2">
      <c r="AV44" s="74"/>
      <c r="AW44" s="74"/>
      <c r="AX44" s="74"/>
      <c r="AY44" s="74"/>
      <c r="AZ44" s="74"/>
      <c r="BA44" s="74"/>
    </row>
    <row r="45" spans="48:53" x14ac:dyDescent="0.2">
      <c r="AV45" s="74"/>
      <c r="AW45" s="74"/>
      <c r="AX45" s="74"/>
      <c r="AY45" s="74"/>
      <c r="AZ45" s="74"/>
      <c r="BA45" s="74"/>
    </row>
    <row r="46" spans="48:53" x14ac:dyDescent="0.2">
      <c r="AV46" s="74"/>
      <c r="AW46" s="74"/>
      <c r="AX46" s="74"/>
      <c r="AY46" s="74"/>
      <c r="AZ46" s="74"/>
      <c r="BA46" s="74"/>
    </row>
    <row r="47" spans="48:53" x14ac:dyDescent="0.2">
      <c r="AV47" s="74"/>
      <c r="AW47" s="74"/>
      <c r="AX47" s="74"/>
      <c r="AY47" s="74"/>
      <c r="AZ47" s="74"/>
      <c r="BA47" s="74"/>
    </row>
    <row r="48" spans="48:53" x14ac:dyDescent="0.2">
      <c r="AV48" s="74"/>
      <c r="AW48" s="74"/>
      <c r="AX48" s="74"/>
      <c r="AY48" s="74"/>
      <c r="AZ48" s="74"/>
      <c r="BA48" s="74"/>
    </row>
    <row r="49" spans="48:53" x14ac:dyDescent="0.2">
      <c r="AV49" s="74"/>
      <c r="AW49" s="74"/>
      <c r="AX49" s="74"/>
      <c r="AY49" s="74"/>
      <c r="AZ49" s="74"/>
      <c r="BA49" s="74"/>
    </row>
    <row r="50" spans="48:53" x14ac:dyDescent="0.2">
      <c r="AV50" s="74"/>
      <c r="AW50" s="74"/>
      <c r="AX50" s="74"/>
      <c r="AY50" s="74"/>
      <c r="AZ50" s="74"/>
      <c r="BA50" s="74"/>
    </row>
    <row r="51" spans="48:53" x14ac:dyDescent="0.2">
      <c r="AV51" s="74"/>
      <c r="AW51" s="74"/>
      <c r="AX51" s="74"/>
      <c r="AY51" s="74"/>
      <c r="AZ51" s="74"/>
      <c r="BA51" s="74"/>
    </row>
    <row r="52" spans="48:53" x14ac:dyDescent="0.2">
      <c r="AV52" s="74"/>
      <c r="AW52" s="74"/>
      <c r="AX52" s="74"/>
      <c r="AY52" s="74"/>
      <c r="AZ52" s="74"/>
      <c r="BA52" s="74"/>
    </row>
    <row r="53" spans="48:53" x14ac:dyDescent="0.2">
      <c r="AV53" s="74"/>
      <c r="AW53" s="74"/>
      <c r="AX53" s="74"/>
      <c r="AY53" s="74"/>
      <c r="AZ53" s="74"/>
      <c r="BA53" s="74"/>
    </row>
    <row r="54" spans="48:53" x14ac:dyDescent="0.2">
      <c r="AV54" s="74"/>
      <c r="AW54" s="74"/>
      <c r="AX54" s="74"/>
      <c r="AY54" s="74"/>
      <c r="AZ54" s="74"/>
      <c r="BA54" s="74"/>
    </row>
    <row r="55" spans="48:53" x14ac:dyDescent="0.2">
      <c r="AV55" s="74"/>
      <c r="AW55" s="74"/>
      <c r="AX55" s="74"/>
      <c r="AY55" s="74"/>
      <c r="AZ55" s="74"/>
      <c r="BA55" s="74"/>
    </row>
    <row r="56" spans="48:53" x14ac:dyDescent="0.2">
      <c r="AV56" s="74"/>
      <c r="AW56" s="74"/>
      <c r="AX56" s="74"/>
      <c r="AY56" s="74"/>
      <c r="AZ56" s="74"/>
      <c r="BA56" s="74"/>
    </row>
    <row r="57" spans="48:53" x14ac:dyDescent="0.2">
      <c r="AV57" s="74"/>
      <c r="AW57" s="74"/>
      <c r="AX57" s="74"/>
      <c r="AY57" s="74"/>
      <c r="AZ57" s="74"/>
      <c r="BA57" s="74"/>
    </row>
    <row r="58" spans="48:53" x14ac:dyDescent="0.2">
      <c r="AV58" s="74"/>
      <c r="AW58" s="74"/>
      <c r="AX58" s="74"/>
      <c r="AY58" s="74"/>
      <c r="AZ58" s="74"/>
      <c r="BA58" s="74"/>
    </row>
    <row r="59" spans="48:53" x14ac:dyDescent="0.2">
      <c r="AV59" s="74"/>
      <c r="AW59" s="74"/>
      <c r="AX59" s="74"/>
      <c r="AY59" s="74"/>
      <c r="AZ59" s="74"/>
      <c r="BA59" s="74"/>
    </row>
    <row r="60" spans="48:53" x14ac:dyDescent="0.2">
      <c r="AV60" s="74"/>
      <c r="AW60" s="74"/>
      <c r="AX60" s="74"/>
      <c r="AY60" s="74"/>
      <c r="AZ60" s="74"/>
      <c r="BA60" s="74"/>
    </row>
    <row r="61" spans="48:53" x14ac:dyDescent="0.2">
      <c r="AV61" s="74"/>
      <c r="AW61" s="74"/>
      <c r="AX61" s="74"/>
      <c r="AY61" s="74"/>
      <c r="AZ61" s="74"/>
      <c r="BA61" s="74"/>
    </row>
    <row r="62" spans="48:53" x14ac:dyDescent="0.2">
      <c r="AV62" s="74"/>
      <c r="AW62" s="74"/>
      <c r="AX62" s="74"/>
      <c r="AY62" s="74"/>
      <c r="AZ62" s="74"/>
      <c r="BA62" s="74"/>
    </row>
    <row r="63" spans="48:53" x14ac:dyDescent="0.2">
      <c r="AV63" s="74"/>
      <c r="AW63" s="74"/>
      <c r="AX63" s="74"/>
      <c r="AY63" s="74"/>
      <c r="AZ63" s="74"/>
      <c r="BA63" s="74"/>
    </row>
    <row r="64" spans="48:53" x14ac:dyDescent="0.2">
      <c r="AV64" s="74"/>
      <c r="AW64" s="74"/>
      <c r="AX64" s="74"/>
      <c r="AY64" s="74"/>
      <c r="AZ64" s="74"/>
      <c r="BA64" s="74"/>
    </row>
    <row r="65" spans="48:53" x14ac:dyDescent="0.2">
      <c r="AV65" s="74"/>
      <c r="AW65" s="74"/>
      <c r="AX65" s="74"/>
      <c r="AY65" s="74"/>
      <c r="AZ65" s="74"/>
      <c r="BA65" s="74"/>
    </row>
    <row r="66" spans="48:53" x14ac:dyDescent="0.2">
      <c r="AV66" s="74"/>
      <c r="AW66" s="74"/>
      <c r="AX66" s="74"/>
      <c r="AY66" s="74"/>
      <c r="AZ66" s="74"/>
      <c r="BA66" s="74"/>
    </row>
    <row r="67" spans="48:53" x14ac:dyDescent="0.2">
      <c r="AV67" s="74"/>
      <c r="AW67" s="74"/>
      <c r="AX67" s="74"/>
      <c r="AY67" s="74"/>
      <c r="AZ67" s="74"/>
      <c r="BA67" s="74"/>
    </row>
    <row r="68" spans="48:53" x14ac:dyDescent="0.2">
      <c r="AV68" s="74"/>
      <c r="AW68" s="74"/>
      <c r="AX68" s="74"/>
      <c r="AY68" s="74"/>
      <c r="AZ68" s="74"/>
      <c r="BA68" s="74"/>
    </row>
    <row r="69" spans="48:53" x14ac:dyDescent="0.2">
      <c r="AV69" s="74"/>
      <c r="AW69" s="74"/>
      <c r="AX69" s="74"/>
      <c r="AY69" s="74"/>
      <c r="AZ69" s="74"/>
      <c r="BA69" s="74"/>
    </row>
    <row r="70" spans="48:53" x14ac:dyDescent="0.2">
      <c r="AV70" s="74"/>
      <c r="AW70" s="74"/>
      <c r="AX70" s="74"/>
      <c r="AY70" s="74"/>
      <c r="AZ70" s="74"/>
      <c r="BA70" s="74"/>
    </row>
    <row r="71" spans="48:53" x14ac:dyDescent="0.2">
      <c r="AV71" s="74"/>
      <c r="AW71" s="74"/>
      <c r="AX71" s="74"/>
      <c r="AY71" s="74"/>
      <c r="AZ71" s="74"/>
      <c r="BA71" s="74"/>
    </row>
    <row r="72" spans="48:53" x14ac:dyDescent="0.2">
      <c r="AV72" s="74"/>
      <c r="AW72" s="74"/>
      <c r="AX72" s="74"/>
      <c r="AY72" s="74"/>
      <c r="AZ72" s="74"/>
      <c r="BA72" s="74"/>
    </row>
    <row r="73" spans="48:53" x14ac:dyDescent="0.2">
      <c r="AV73" s="74"/>
      <c r="AW73" s="74"/>
      <c r="AX73" s="74"/>
      <c r="AY73" s="74"/>
      <c r="AZ73" s="74"/>
      <c r="BA73" s="74"/>
    </row>
    <row r="74" spans="48:53" x14ac:dyDescent="0.2">
      <c r="AV74" s="74"/>
      <c r="AW74" s="74"/>
      <c r="AX74" s="74"/>
      <c r="AY74" s="74"/>
      <c r="AZ74" s="74"/>
      <c r="BA74" s="74"/>
    </row>
    <row r="75" spans="48:53" x14ac:dyDescent="0.2">
      <c r="AV75" s="74"/>
      <c r="AW75" s="74"/>
      <c r="AX75" s="74"/>
      <c r="AY75" s="74"/>
      <c r="AZ75" s="74"/>
      <c r="BA75" s="74"/>
    </row>
    <row r="76" spans="48:53" x14ac:dyDescent="0.2">
      <c r="AV76" s="74"/>
      <c r="AW76" s="74"/>
      <c r="AX76" s="74"/>
      <c r="AY76" s="74"/>
      <c r="AZ76" s="74"/>
      <c r="BA76" s="74"/>
    </row>
    <row r="77" spans="48:53" x14ac:dyDescent="0.2">
      <c r="AV77" s="74"/>
      <c r="AW77" s="74"/>
      <c r="AX77" s="74"/>
      <c r="AY77" s="74"/>
      <c r="AZ77" s="74"/>
      <c r="BA77" s="74"/>
    </row>
    <row r="78" spans="48:53" x14ac:dyDescent="0.2">
      <c r="AV78" s="74"/>
      <c r="AW78" s="74"/>
      <c r="AX78" s="74"/>
      <c r="AY78" s="74"/>
      <c r="AZ78" s="74"/>
      <c r="BA78" s="74"/>
    </row>
    <row r="79" spans="48:53" x14ac:dyDescent="0.2">
      <c r="AV79" s="74"/>
      <c r="AW79" s="74"/>
      <c r="AX79" s="74"/>
      <c r="AY79" s="74"/>
      <c r="AZ79" s="74"/>
      <c r="BA79" s="74"/>
    </row>
    <row r="80" spans="48:53" x14ac:dyDescent="0.2">
      <c r="AV80" s="74"/>
      <c r="AW80" s="74"/>
      <c r="AX80" s="74"/>
      <c r="AY80" s="74"/>
      <c r="AZ80" s="74"/>
      <c r="BA80" s="74"/>
    </row>
    <row r="81" spans="48:48" x14ac:dyDescent="0.2">
      <c r="AV81" s="74"/>
    </row>
    <row r="82" spans="48:48" x14ac:dyDescent="0.2">
      <c r="AV82" s="74"/>
    </row>
    <row r="83" spans="48:48" x14ac:dyDescent="0.2">
      <c r="AV83" s="74"/>
    </row>
    <row r="84" spans="48:48" x14ac:dyDescent="0.2">
      <c r="AV84" s="74"/>
    </row>
    <row r="85" spans="48:48" x14ac:dyDescent="0.2">
      <c r="AV85" s="74"/>
    </row>
    <row r="86" spans="48:48" x14ac:dyDescent="0.2">
      <c r="AV86" s="74"/>
    </row>
    <row r="87" spans="48:48" x14ac:dyDescent="0.2">
      <c r="AV87" s="74"/>
    </row>
    <row r="88" spans="48:48" x14ac:dyDescent="0.2">
      <c r="AV88" s="74"/>
    </row>
    <row r="89" spans="48:48" x14ac:dyDescent="0.2">
      <c r="AV89" s="74"/>
    </row>
    <row r="90" spans="48:48" x14ac:dyDescent="0.2">
      <c r="AV90" s="74"/>
    </row>
    <row r="91" spans="48:48" x14ac:dyDescent="0.2">
      <c r="AV91" s="74"/>
    </row>
    <row r="92" spans="48:48" x14ac:dyDescent="0.2">
      <c r="AV92" s="74"/>
    </row>
    <row r="93" spans="48:48" x14ac:dyDescent="0.2">
      <c r="AV93" s="74"/>
    </row>
    <row r="94" spans="48:48" x14ac:dyDescent="0.2">
      <c r="AV94" s="74"/>
    </row>
    <row r="95" spans="48:48" x14ac:dyDescent="0.2">
      <c r="AV95" s="74"/>
    </row>
    <row r="96" spans="48:48" x14ac:dyDescent="0.2">
      <c r="AV96" s="74"/>
    </row>
    <row r="97" spans="48:48" x14ac:dyDescent="0.2">
      <c r="AV97" s="74"/>
    </row>
    <row r="98" spans="48:48" x14ac:dyDescent="0.2">
      <c r="AV98" s="74"/>
    </row>
    <row r="99" spans="48:48" x14ac:dyDescent="0.2">
      <c r="AV99" s="74"/>
    </row>
    <row r="100" spans="48:48" x14ac:dyDescent="0.2">
      <c r="AV100" s="74"/>
    </row>
    <row r="101" spans="48:48" x14ac:dyDescent="0.2">
      <c r="AV101" s="74"/>
    </row>
    <row r="102" spans="48:48" x14ac:dyDescent="0.2">
      <c r="AV102" s="74"/>
    </row>
    <row r="103" spans="48:48" x14ac:dyDescent="0.2">
      <c r="AV103" s="74"/>
    </row>
    <row r="104" spans="48:48" x14ac:dyDescent="0.2">
      <c r="AV104" s="74"/>
    </row>
    <row r="105" spans="48:48" x14ac:dyDescent="0.2">
      <c r="AV105" s="74"/>
    </row>
    <row r="106" spans="48:48" x14ac:dyDescent="0.2">
      <c r="AV106" s="74"/>
    </row>
    <row r="107" spans="48:48" x14ac:dyDescent="0.2">
      <c r="AV107" s="74"/>
    </row>
    <row r="108" spans="48:48" x14ac:dyDescent="0.2">
      <c r="AV108" s="74"/>
    </row>
    <row r="109" spans="48:48" x14ac:dyDescent="0.2">
      <c r="AV109" s="74"/>
    </row>
    <row r="110" spans="48:48" x14ac:dyDescent="0.2">
      <c r="AV110" s="74"/>
    </row>
    <row r="111" spans="48:48" x14ac:dyDescent="0.2">
      <c r="AV111" s="74"/>
    </row>
    <row r="112" spans="48:48" x14ac:dyDescent="0.2">
      <c r="AV112" s="74"/>
    </row>
    <row r="113" spans="48:48" x14ac:dyDescent="0.2">
      <c r="AV113" s="74"/>
    </row>
    <row r="114" spans="48:48" x14ac:dyDescent="0.2">
      <c r="AV114" s="74"/>
    </row>
    <row r="115" spans="48:48" x14ac:dyDescent="0.2">
      <c r="AV115" s="74"/>
    </row>
    <row r="116" spans="48:48" x14ac:dyDescent="0.2">
      <c r="AV116" s="74"/>
    </row>
    <row r="117" spans="48:48" x14ac:dyDescent="0.2">
      <c r="AV117" s="74"/>
    </row>
    <row r="118" spans="48:48" x14ac:dyDescent="0.2">
      <c r="AV118" s="74"/>
    </row>
    <row r="119" spans="48:48" x14ac:dyDescent="0.2">
      <c r="AV119" s="74"/>
    </row>
    <row r="120" spans="48:48" x14ac:dyDescent="0.2">
      <c r="AV120" s="74"/>
    </row>
    <row r="121" spans="48:48" x14ac:dyDescent="0.2">
      <c r="AV121" s="74"/>
    </row>
    <row r="122" spans="48:48" x14ac:dyDescent="0.2">
      <c r="AV122" s="74"/>
    </row>
    <row r="123" spans="48:48" x14ac:dyDescent="0.2">
      <c r="AV123" s="74"/>
    </row>
    <row r="124" spans="48:48" x14ac:dyDescent="0.2">
      <c r="AV124" s="74"/>
    </row>
    <row r="125" spans="48:48" x14ac:dyDescent="0.2">
      <c r="AV125" s="74"/>
    </row>
    <row r="126" spans="48:48" x14ac:dyDescent="0.2">
      <c r="AV126" s="74"/>
    </row>
    <row r="127" spans="48:48" x14ac:dyDescent="0.2">
      <c r="AV127" s="74"/>
    </row>
    <row r="128" spans="48:48" x14ac:dyDescent="0.2">
      <c r="AV128" s="74"/>
    </row>
    <row r="129" spans="48:48" x14ac:dyDescent="0.2">
      <c r="AV129" s="74"/>
    </row>
    <row r="130" spans="48:48" x14ac:dyDescent="0.2">
      <c r="AV130" s="74"/>
    </row>
    <row r="131" spans="48:48" x14ac:dyDescent="0.2">
      <c r="AV131" s="74"/>
    </row>
    <row r="132" spans="48:48" x14ac:dyDescent="0.2">
      <c r="AV132" s="74"/>
    </row>
    <row r="133" spans="48:48" x14ac:dyDescent="0.2">
      <c r="AV133" s="74"/>
    </row>
    <row r="134" spans="48:48" x14ac:dyDescent="0.2">
      <c r="AV134" s="74"/>
    </row>
    <row r="135" spans="48:48" x14ac:dyDescent="0.2">
      <c r="AV135" s="74"/>
    </row>
    <row r="136" spans="48:48" x14ac:dyDescent="0.2">
      <c r="AV136" s="74"/>
    </row>
    <row r="137" spans="48:48" x14ac:dyDescent="0.2">
      <c r="AV137" s="74"/>
    </row>
    <row r="138" spans="48:48" x14ac:dyDescent="0.2">
      <c r="AV138" s="74"/>
    </row>
    <row r="139" spans="48:48" x14ac:dyDescent="0.2">
      <c r="AV139" s="74"/>
    </row>
    <row r="140" spans="48:48" x14ac:dyDescent="0.2">
      <c r="AV140" s="74"/>
    </row>
    <row r="141" spans="48:48" x14ac:dyDescent="0.2">
      <c r="AV141" s="74"/>
    </row>
    <row r="142" spans="48:48" x14ac:dyDescent="0.2">
      <c r="AV142" s="74"/>
    </row>
    <row r="143" spans="48:48" x14ac:dyDescent="0.2">
      <c r="AV143" s="74"/>
    </row>
    <row r="144" spans="48:48" x14ac:dyDescent="0.2">
      <c r="AV144" s="74"/>
    </row>
    <row r="145" spans="48:48" x14ac:dyDescent="0.2">
      <c r="AV145" s="74"/>
    </row>
    <row r="146" spans="48:48" x14ac:dyDescent="0.2">
      <c r="AV146" s="74"/>
    </row>
    <row r="147" spans="48:48" x14ac:dyDescent="0.2">
      <c r="AV147" s="74"/>
    </row>
    <row r="148" spans="48:48" x14ac:dyDescent="0.2">
      <c r="AV148" s="74"/>
    </row>
    <row r="149" spans="48:48" x14ac:dyDescent="0.2">
      <c r="AV149" s="74"/>
    </row>
    <row r="150" spans="48:48" x14ac:dyDescent="0.2">
      <c r="AV150" s="74"/>
    </row>
    <row r="151" spans="48:48" x14ac:dyDescent="0.2">
      <c r="AV151" s="74"/>
    </row>
    <row r="152" spans="48:48" x14ac:dyDescent="0.2">
      <c r="AV152" s="74"/>
    </row>
    <row r="153" spans="48:48" x14ac:dyDescent="0.2">
      <c r="AV153" s="74"/>
    </row>
    <row r="154" spans="48:48" x14ac:dyDescent="0.2">
      <c r="AV154" s="74"/>
    </row>
    <row r="155" spans="48:48" x14ac:dyDescent="0.2">
      <c r="AV155" s="74"/>
    </row>
    <row r="156" spans="48:48" x14ac:dyDescent="0.2">
      <c r="AV156" s="74"/>
    </row>
    <row r="157" spans="48:48" x14ac:dyDescent="0.2">
      <c r="AV157" s="74"/>
    </row>
    <row r="158" spans="48:48" x14ac:dyDescent="0.2">
      <c r="AV158" s="74"/>
    </row>
    <row r="159" spans="48:48" x14ac:dyDescent="0.2">
      <c r="AV159" s="74"/>
    </row>
    <row r="160" spans="48:48" x14ac:dyDescent="0.2">
      <c r="AV160" s="74"/>
    </row>
    <row r="161" spans="48:48" x14ac:dyDescent="0.2">
      <c r="AV161" s="74"/>
    </row>
    <row r="162" spans="48:48" x14ac:dyDescent="0.2">
      <c r="AV162" s="74"/>
    </row>
    <row r="163" spans="48:48" x14ac:dyDescent="0.2">
      <c r="AV163" s="74"/>
    </row>
    <row r="164" spans="48:48" x14ac:dyDescent="0.2">
      <c r="AV164" s="74"/>
    </row>
    <row r="165" spans="48:48" x14ac:dyDescent="0.2">
      <c r="AV165" s="74"/>
    </row>
    <row r="166" spans="48:48" x14ac:dyDescent="0.2">
      <c r="AV166" s="74"/>
    </row>
    <row r="167" spans="48:48" x14ac:dyDescent="0.2">
      <c r="AV167" s="74"/>
    </row>
    <row r="168" spans="48:48" x14ac:dyDescent="0.2">
      <c r="AV168" s="74"/>
    </row>
    <row r="169" spans="48:48" x14ac:dyDescent="0.2">
      <c r="AV169" s="74"/>
    </row>
    <row r="170" spans="48:48" x14ac:dyDescent="0.2">
      <c r="AV170" s="74"/>
    </row>
    <row r="171" spans="48:48" x14ac:dyDescent="0.2">
      <c r="AV171" s="74"/>
    </row>
    <row r="172" spans="48:48" x14ac:dyDescent="0.2">
      <c r="AV172" s="74"/>
    </row>
    <row r="173" spans="48:48" x14ac:dyDescent="0.2">
      <c r="AV173" s="74"/>
    </row>
    <row r="174" spans="48:48" x14ac:dyDescent="0.2">
      <c r="AV174" s="74"/>
    </row>
    <row r="175" spans="48:48" x14ac:dyDescent="0.2">
      <c r="AV175" s="74"/>
    </row>
    <row r="176" spans="48:48" x14ac:dyDescent="0.2">
      <c r="AV176" s="74"/>
    </row>
    <row r="177" spans="48:48" x14ac:dyDescent="0.2">
      <c r="AV177" s="74"/>
    </row>
    <row r="178" spans="48:48" x14ac:dyDescent="0.2">
      <c r="AV178" s="74"/>
    </row>
    <row r="179" spans="48:48" x14ac:dyDescent="0.2">
      <c r="AV179" s="74"/>
    </row>
    <row r="180" spans="48:48" x14ac:dyDescent="0.2">
      <c r="AV180" s="74"/>
    </row>
    <row r="181" spans="48:48" x14ac:dyDescent="0.2">
      <c r="AV181" s="74"/>
    </row>
    <row r="182" spans="48:48" x14ac:dyDescent="0.2">
      <c r="AV182" s="74"/>
    </row>
    <row r="183" spans="48:48" x14ac:dyDescent="0.2">
      <c r="AV183" s="74"/>
    </row>
    <row r="184" spans="48:48" x14ac:dyDescent="0.2">
      <c r="AV184" s="74"/>
    </row>
    <row r="185" spans="48:48" x14ac:dyDescent="0.2">
      <c r="AV185" s="74"/>
    </row>
    <row r="186" spans="48:48" x14ac:dyDescent="0.2">
      <c r="AV186" s="74"/>
    </row>
    <row r="187" spans="48:48" x14ac:dyDescent="0.2">
      <c r="AV187" s="74"/>
    </row>
    <row r="188" spans="48:48" x14ac:dyDescent="0.2">
      <c r="AV188" s="74"/>
    </row>
    <row r="189" spans="48:48" x14ac:dyDescent="0.2">
      <c r="AV189" s="74"/>
    </row>
    <row r="190" spans="48:48" x14ac:dyDescent="0.2">
      <c r="AV190" s="74"/>
    </row>
    <row r="191" spans="48:48" x14ac:dyDescent="0.2">
      <c r="AV191" s="74"/>
    </row>
    <row r="192" spans="48:48" x14ac:dyDescent="0.2">
      <c r="AV192" s="74"/>
    </row>
    <row r="193" spans="48:48" x14ac:dyDescent="0.2">
      <c r="AV193" s="74"/>
    </row>
    <row r="194" spans="48:48" x14ac:dyDescent="0.2">
      <c r="AV194" s="74"/>
    </row>
    <row r="195" spans="48:48" x14ac:dyDescent="0.2">
      <c r="AV195" s="74"/>
    </row>
    <row r="196" spans="48:48" x14ac:dyDescent="0.2">
      <c r="AV196" s="74"/>
    </row>
    <row r="197" spans="48:48" x14ac:dyDescent="0.2">
      <c r="AV197" s="74"/>
    </row>
    <row r="198" spans="48:48" x14ac:dyDescent="0.2">
      <c r="AV198" s="74"/>
    </row>
    <row r="199" spans="48:48" x14ac:dyDescent="0.2">
      <c r="AV199" s="74"/>
    </row>
    <row r="200" spans="48:48" x14ac:dyDescent="0.2">
      <c r="AV200" s="74"/>
    </row>
    <row r="201" spans="48:48" x14ac:dyDescent="0.2">
      <c r="AV201" s="74"/>
    </row>
    <row r="202" spans="48:48" x14ac:dyDescent="0.2">
      <c r="AV202" s="74"/>
    </row>
    <row r="203" spans="48:48" x14ac:dyDescent="0.2">
      <c r="AV203" s="74"/>
    </row>
    <row r="204" spans="48:48" x14ac:dyDescent="0.2">
      <c r="AV204" s="74"/>
    </row>
    <row r="205" spans="48:48" x14ac:dyDescent="0.2">
      <c r="AV205" s="74"/>
    </row>
    <row r="206" spans="48:48" x14ac:dyDescent="0.2">
      <c r="AV206" s="74"/>
    </row>
    <row r="207" spans="48:48" x14ac:dyDescent="0.2">
      <c r="AV207" s="74"/>
    </row>
    <row r="208" spans="48:48" x14ac:dyDescent="0.2">
      <c r="AV208" s="74"/>
    </row>
    <row r="209" spans="48:48" x14ac:dyDescent="0.2">
      <c r="AV209" s="74"/>
    </row>
    <row r="210" spans="48:48" x14ac:dyDescent="0.2">
      <c r="AV210" s="74"/>
    </row>
    <row r="211" spans="48:48" x14ac:dyDescent="0.2">
      <c r="AV211" s="74"/>
    </row>
    <row r="212" spans="48:48" x14ac:dyDescent="0.2">
      <c r="AV212" s="74"/>
    </row>
    <row r="213" spans="48:48" x14ac:dyDescent="0.2">
      <c r="AV213" s="74"/>
    </row>
    <row r="214" spans="48:48" x14ac:dyDescent="0.2">
      <c r="AV214" s="74"/>
    </row>
    <row r="215" spans="48:48" x14ac:dyDescent="0.2">
      <c r="AV215" s="74"/>
    </row>
    <row r="216" spans="48:48" x14ac:dyDescent="0.2">
      <c r="AV216" s="74"/>
    </row>
    <row r="217" spans="48:48" x14ac:dyDescent="0.2">
      <c r="AV217" s="74"/>
    </row>
    <row r="218" spans="48:48" x14ac:dyDescent="0.2">
      <c r="AV218" s="74"/>
    </row>
    <row r="219" spans="48:48" x14ac:dyDescent="0.2">
      <c r="AV219" s="74"/>
    </row>
    <row r="220" spans="48:48" x14ac:dyDescent="0.2">
      <c r="AV220" s="74"/>
    </row>
    <row r="221" spans="48:48" x14ac:dyDescent="0.2">
      <c r="AV221" s="74"/>
    </row>
    <row r="222" spans="48:48" x14ac:dyDescent="0.2">
      <c r="AV222" s="74"/>
    </row>
    <row r="223" spans="48:48" x14ac:dyDescent="0.2">
      <c r="AV223" s="74"/>
    </row>
    <row r="224" spans="48:48" x14ac:dyDescent="0.2">
      <c r="AV224" s="74"/>
    </row>
    <row r="225" spans="48:48" x14ac:dyDescent="0.2">
      <c r="AV225" s="74"/>
    </row>
    <row r="226" spans="48:48" x14ac:dyDescent="0.2">
      <c r="AV226" s="74"/>
    </row>
    <row r="227" spans="48:48" x14ac:dyDescent="0.2">
      <c r="AV227" s="74"/>
    </row>
    <row r="228" spans="48:48" x14ac:dyDescent="0.2">
      <c r="AV228" s="74"/>
    </row>
    <row r="229" spans="48:48" x14ac:dyDescent="0.2">
      <c r="AV229" s="74"/>
    </row>
    <row r="230" spans="48:48" x14ac:dyDescent="0.2">
      <c r="AV230" s="74"/>
    </row>
    <row r="231" spans="48:48" x14ac:dyDescent="0.2">
      <c r="AV231" s="74"/>
    </row>
    <row r="232" spans="48:48" x14ac:dyDescent="0.2">
      <c r="AV232" s="74"/>
    </row>
    <row r="233" spans="48:48" x14ac:dyDescent="0.2">
      <c r="AV233" s="74"/>
    </row>
    <row r="234" spans="48:48" x14ac:dyDescent="0.2">
      <c r="AV234" s="74"/>
    </row>
    <row r="235" spans="48:48" x14ac:dyDescent="0.2">
      <c r="AV235" s="74"/>
    </row>
    <row r="236" spans="48:48" x14ac:dyDescent="0.2">
      <c r="AV236" s="74"/>
    </row>
    <row r="237" spans="48:48" x14ac:dyDescent="0.2">
      <c r="AV237" s="74"/>
    </row>
    <row r="238" spans="48:48" x14ac:dyDescent="0.2">
      <c r="AV238" s="74"/>
    </row>
    <row r="239" spans="48:48" x14ac:dyDescent="0.2">
      <c r="AV239" s="74"/>
    </row>
    <row r="240" spans="48:48" x14ac:dyDescent="0.2">
      <c r="AV240" s="74"/>
    </row>
    <row r="241" spans="48:48" x14ac:dyDescent="0.2">
      <c r="AV241" s="74"/>
    </row>
    <row r="242" spans="48:48" x14ac:dyDescent="0.2">
      <c r="AV242" s="74"/>
    </row>
    <row r="243" spans="48:48" x14ac:dyDescent="0.2">
      <c r="AV243" s="74"/>
    </row>
    <row r="244" spans="48:48" x14ac:dyDescent="0.2">
      <c r="AV244" s="74"/>
    </row>
    <row r="245" spans="48:48" x14ac:dyDescent="0.2">
      <c r="AV245" s="74"/>
    </row>
    <row r="246" spans="48:48" x14ac:dyDescent="0.2">
      <c r="AV246" s="74"/>
    </row>
    <row r="247" spans="48:48" x14ac:dyDescent="0.2">
      <c r="AV247" s="74"/>
    </row>
    <row r="248" spans="48:48" x14ac:dyDescent="0.2">
      <c r="AV248" s="74"/>
    </row>
    <row r="249" spans="48:48" x14ac:dyDescent="0.2">
      <c r="AV249" s="74"/>
    </row>
    <row r="250" spans="48:48" x14ac:dyDescent="0.2">
      <c r="AV250" s="74"/>
    </row>
    <row r="251" spans="48:48" x14ac:dyDescent="0.2">
      <c r="AV251" s="74"/>
    </row>
    <row r="252" spans="48:48" x14ac:dyDescent="0.2">
      <c r="AV252" s="74"/>
    </row>
    <row r="253" spans="48:48" x14ac:dyDescent="0.2">
      <c r="AV253" s="74"/>
    </row>
    <row r="254" spans="48:48" x14ac:dyDescent="0.2">
      <c r="AV254" s="74"/>
    </row>
    <row r="255" spans="48:48" x14ac:dyDescent="0.2">
      <c r="AV255" s="74"/>
    </row>
    <row r="256" spans="48:48" x14ac:dyDescent="0.2">
      <c r="AV256" s="74"/>
    </row>
    <row r="257" spans="48:48" x14ac:dyDescent="0.2">
      <c r="AV257" s="74"/>
    </row>
    <row r="258" spans="48:48" x14ac:dyDescent="0.2">
      <c r="AV258" s="74"/>
    </row>
    <row r="259" spans="48:48" x14ac:dyDescent="0.2">
      <c r="AV259" s="74"/>
    </row>
    <row r="260" spans="48:48" x14ac:dyDescent="0.2">
      <c r="AV260" s="74"/>
    </row>
    <row r="261" spans="48:48" x14ac:dyDescent="0.2">
      <c r="AV261" s="74"/>
    </row>
    <row r="262" spans="48:48" x14ac:dyDescent="0.2">
      <c r="AV262" s="74"/>
    </row>
    <row r="263" spans="48:48" x14ac:dyDescent="0.2">
      <c r="AV263" s="74"/>
    </row>
    <row r="264" spans="48:48" x14ac:dyDescent="0.2">
      <c r="AV264" s="74"/>
    </row>
    <row r="265" spans="48:48" x14ac:dyDescent="0.2">
      <c r="AV265" s="74"/>
    </row>
    <row r="266" spans="48:48" x14ac:dyDescent="0.2">
      <c r="AV266" s="74"/>
    </row>
    <row r="267" spans="48:48" x14ac:dyDescent="0.2">
      <c r="AV267" s="74"/>
    </row>
    <row r="268" spans="48:48" x14ac:dyDescent="0.2">
      <c r="AV268" s="74"/>
    </row>
    <row r="269" spans="48:48" x14ac:dyDescent="0.2">
      <c r="AV269" s="74"/>
    </row>
    <row r="270" spans="48:48" x14ac:dyDescent="0.2">
      <c r="AV270" s="74"/>
    </row>
    <row r="271" spans="48:48" x14ac:dyDescent="0.2">
      <c r="AV271" s="74"/>
    </row>
    <row r="272" spans="48:48" x14ac:dyDescent="0.2">
      <c r="AV272" s="74"/>
    </row>
    <row r="273" spans="48:48" x14ac:dyDescent="0.2">
      <c r="AV273" s="74"/>
    </row>
    <row r="274" spans="48:48" x14ac:dyDescent="0.2">
      <c r="AV274" s="74"/>
    </row>
    <row r="275" spans="48:48" x14ac:dyDescent="0.2">
      <c r="AV275" s="74"/>
    </row>
    <row r="276" spans="48:48" x14ac:dyDescent="0.2">
      <c r="AV276" s="74"/>
    </row>
    <row r="277" spans="48:48" x14ac:dyDescent="0.2">
      <c r="AV277" s="74"/>
    </row>
    <row r="278" spans="48:48" x14ac:dyDescent="0.2">
      <c r="AV278" s="74"/>
    </row>
    <row r="279" spans="48:48" x14ac:dyDescent="0.2">
      <c r="AV279" s="74"/>
    </row>
    <row r="280" spans="48:48" x14ac:dyDescent="0.2">
      <c r="AV280" s="74"/>
    </row>
    <row r="281" spans="48:48" x14ac:dyDescent="0.2">
      <c r="AV281" s="74"/>
    </row>
    <row r="282" spans="48:48" x14ac:dyDescent="0.2">
      <c r="AV282" s="74"/>
    </row>
    <row r="283" spans="48:48" x14ac:dyDescent="0.2">
      <c r="AV283" s="74"/>
    </row>
    <row r="284" spans="48:48" x14ac:dyDescent="0.2">
      <c r="AV284" s="74"/>
    </row>
    <row r="285" spans="48:48" x14ac:dyDescent="0.2">
      <c r="AV285" s="74"/>
    </row>
    <row r="286" spans="48:48" x14ac:dyDescent="0.2">
      <c r="AV286" s="74"/>
    </row>
    <row r="287" spans="48:48" x14ac:dyDescent="0.2">
      <c r="AV287" s="74"/>
    </row>
    <row r="288" spans="48:48" x14ac:dyDescent="0.2">
      <c r="AV288" s="74"/>
    </row>
    <row r="289" spans="48:48" x14ac:dyDescent="0.2">
      <c r="AV289" s="74"/>
    </row>
    <row r="290" spans="48:48" x14ac:dyDescent="0.2">
      <c r="AV290" s="74"/>
    </row>
    <row r="291" spans="48:48" x14ac:dyDescent="0.2">
      <c r="AV291" s="74"/>
    </row>
    <row r="292" spans="48:48" x14ac:dyDescent="0.2">
      <c r="AV292" s="74"/>
    </row>
    <row r="293" spans="48:48" x14ac:dyDescent="0.2">
      <c r="AV293" s="74"/>
    </row>
    <row r="294" spans="48:48" x14ac:dyDescent="0.2">
      <c r="AV294" s="74"/>
    </row>
    <row r="295" spans="48:48" x14ac:dyDescent="0.2">
      <c r="AV295" s="74"/>
    </row>
    <row r="296" spans="48:48" x14ac:dyDescent="0.2">
      <c r="AV296" s="74"/>
    </row>
    <row r="297" spans="48:48" x14ac:dyDescent="0.2">
      <c r="AV297" s="74"/>
    </row>
    <row r="298" spans="48:48" x14ac:dyDescent="0.2">
      <c r="AV298" s="74"/>
    </row>
    <row r="299" spans="48:48" x14ac:dyDescent="0.2">
      <c r="AV299" s="74"/>
    </row>
    <row r="300" spans="48:48" x14ac:dyDescent="0.2">
      <c r="AV300" s="74"/>
    </row>
    <row r="301" spans="48:48" x14ac:dyDescent="0.2">
      <c r="AV301" s="74"/>
    </row>
    <row r="302" spans="48:48" x14ac:dyDescent="0.2">
      <c r="AV302" s="74"/>
    </row>
    <row r="303" spans="48:48" x14ac:dyDescent="0.2">
      <c r="AV303" s="74"/>
    </row>
    <row r="304" spans="48:48" x14ac:dyDescent="0.2">
      <c r="AV304" s="74"/>
    </row>
    <row r="305" spans="48:48" x14ac:dyDescent="0.2">
      <c r="AV305" s="74"/>
    </row>
    <row r="306" spans="48:48" x14ac:dyDescent="0.2">
      <c r="AV306" s="74"/>
    </row>
    <row r="307" spans="48:48" x14ac:dyDescent="0.2">
      <c r="AV307" s="74"/>
    </row>
    <row r="308" spans="48:48" x14ac:dyDescent="0.2">
      <c r="AV308" s="74"/>
    </row>
    <row r="309" spans="48:48" x14ac:dyDescent="0.2">
      <c r="AV309" s="74"/>
    </row>
    <row r="310" spans="48:48" x14ac:dyDescent="0.2">
      <c r="AV310" s="74"/>
    </row>
    <row r="311" spans="48:48" x14ac:dyDescent="0.2">
      <c r="AV311" s="74"/>
    </row>
    <row r="312" spans="48:48" x14ac:dyDescent="0.2">
      <c r="AV312" s="74"/>
    </row>
    <row r="313" spans="48:48" x14ac:dyDescent="0.2">
      <c r="AV313" s="74"/>
    </row>
    <row r="314" spans="48:48" x14ac:dyDescent="0.2">
      <c r="AV314" s="74"/>
    </row>
    <row r="315" spans="48:48" x14ac:dyDescent="0.2">
      <c r="AV315" s="74"/>
    </row>
    <row r="316" spans="48:48" x14ac:dyDescent="0.2">
      <c r="AV316" s="74"/>
    </row>
    <row r="317" spans="48:48" x14ac:dyDescent="0.2">
      <c r="AV317" s="74"/>
    </row>
    <row r="318" spans="48:48" x14ac:dyDescent="0.2">
      <c r="AV318" s="74"/>
    </row>
    <row r="319" spans="48:48" x14ac:dyDescent="0.2">
      <c r="AV319" s="74"/>
    </row>
    <row r="320" spans="48:48" x14ac:dyDescent="0.2">
      <c r="AV320" s="74"/>
    </row>
    <row r="321" spans="48:48" x14ac:dyDescent="0.2">
      <c r="AV321" s="74"/>
    </row>
    <row r="322" spans="48:48" x14ac:dyDescent="0.2">
      <c r="AV322" s="74"/>
    </row>
    <row r="323" spans="48:48" x14ac:dyDescent="0.2">
      <c r="AV323" s="74"/>
    </row>
    <row r="324" spans="48:48" x14ac:dyDescent="0.2">
      <c r="AV324" s="74"/>
    </row>
    <row r="325" spans="48:48" x14ac:dyDescent="0.2">
      <c r="AV325" s="74"/>
    </row>
    <row r="326" spans="48:48" x14ac:dyDescent="0.2">
      <c r="AV326" s="74"/>
    </row>
    <row r="327" spans="48:48" x14ac:dyDescent="0.2">
      <c r="AV327" s="74"/>
    </row>
    <row r="328" spans="48:48" x14ac:dyDescent="0.2">
      <c r="AV328" s="74"/>
    </row>
    <row r="329" spans="48:48" x14ac:dyDescent="0.2">
      <c r="AV329" s="74"/>
    </row>
    <row r="330" spans="48:48" x14ac:dyDescent="0.2">
      <c r="AV330" s="74"/>
    </row>
    <row r="331" spans="48:48" x14ac:dyDescent="0.2">
      <c r="AV331" s="74"/>
    </row>
    <row r="332" spans="48:48" x14ac:dyDescent="0.2">
      <c r="AV332" s="74"/>
    </row>
    <row r="333" spans="48:48" x14ac:dyDescent="0.2">
      <c r="AV333" s="74"/>
    </row>
    <row r="334" spans="48:48" x14ac:dyDescent="0.2">
      <c r="AV334" s="74"/>
    </row>
    <row r="335" spans="48:48" x14ac:dyDescent="0.2">
      <c r="AV335" s="74"/>
    </row>
    <row r="336" spans="48:48" x14ac:dyDescent="0.2">
      <c r="AV336" s="74"/>
    </row>
    <row r="337" spans="48:48" x14ac:dyDescent="0.2">
      <c r="AV337" s="74"/>
    </row>
    <row r="338" spans="48:48" x14ac:dyDescent="0.2">
      <c r="AV338" s="74"/>
    </row>
    <row r="339" spans="48:48" x14ac:dyDescent="0.2">
      <c r="AV339" s="74"/>
    </row>
    <row r="340" spans="48:48" x14ac:dyDescent="0.2">
      <c r="AV340" s="74"/>
    </row>
    <row r="341" spans="48:48" x14ac:dyDescent="0.2">
      <c r="AV341" s="74"/>
    </row>
    <row r="342" spans="48:48" x14ac:dyDescent="0.2">
      <c r="AV342" s="74"/>
    </row>
    <row r="343" spans="48:48" x14ac:dyDescent="0.2">
      <c r="AV343" s="74"/>
    </row>
    <row r="344" spans="48:48" x14ac:dyDescent="0.2">
      <c r="AV344" s="74"/>
    </row>
    <row r="345" spans="48:48" x14ac:dyDescent="0.2">
      <c r="AV345" s="74"/>
    </row>
    <row r="346" spans="48:48" x14ac:dyDescent="0.2">
      <c r="AV346" s="74"/>
    </row>
    <row r="347" spans="48:48" x14ac:dyDescent="0.2">
      <c r="AV347" s="74"/>
    </row>
    <row r="348" spans="48:48" x14ac:dyDescent="0.2">
      <c r="AV348" s="74"/>
    </row>
    <row r="349" spans="48:48" x14ac:dyDescent="0.2">
      <c r="AV349" s="74"/>
    </row>
    <row r="350" spans="48:48" x14ac:dyDescent="0.2">
      <c r="AV350" s="74"/>
    </row>
    <row r="351" spans="48:48" x14ac:dyDescent="0.2">
      <c r="AV351" s="74"/>
    </row>
    <row r="352" spans="48:48" x14ac:dyDescent="0.2">
      <c r="AV352" s="74"/>
    </row>
    <row r="353" spans="48:48" x14ac:dyDescent="0.2">
      <c r="AV353" s="74"/>
    </row>
    <row r="354" spans="48:48" x14ac:dyDescent="0.2">
      <c r="AV354" s="74"/>
    </row>
    <row r="355" spans="48:48" x14ac:dyDescent="0.2">
      <c r="AV355" s="74"/>
    </row>
    <row r="356" spans="48:48" x14ac:dyDescent="0.2">
      <c r="AV356" s="74"/>
    </row>
    <row r="357" spans="48:48" x14ac:dyDescent="0.2">
      <c r="AV357" s="74"/>
    </row>
    <row r="358" spans="48:48" x14ac:dyDescent="0.2">
      <c r="AV358" s="74"/>
    </row>
    <row r="359" spans="48:48" x14ac:dyDescent="0.2">
      <c r="AV359" s="74"/>
    </row>
    <row r="360" spans="48:48" x14ac:dyDescent="0.2">
      <c r="AV360" s="74"/>
    </row>
    <row r="361" spans="48:48" x14ac:dyDescent="0.2">
      <c r="AV361" s="74"/>
    </row>
    <row r="362" spans="48:48" x14ac:dyDescent="0.2">
      <c r="AV362" s="74"/>
    </row>
    <row r="363" spans="48:48" x14ac:dyDescent="0.2">
      <c r="AV363" s="74"/>
    </row>
    <row r="364" spans="48:48" x14ac:dyDescent="0.2">
      <c r="AV364" s="74"/>
    </row>
    <row r="365" spans="48:48" x14ac:dyDescent="0.2">
      <c r="AV365" s="74"/>
    </row>
    <row r="366" spans="48:48" x14ac:dyDescent="0.2">
      <c r="AV366" s="74"/>
    </row>
    <row r="367" spans="48:48" x14ac:dyDescent="0.2">
      <c r="AV367" s="74"/>
    </row>
    <row r="368" spans="48:48" x14ac:dyDescent="0.2">
      <c r="AV368" s="74"/>
    </row>
    <row r="369" spans="48:48" x14ac:dyDescent="0.2">
      <c r="AV369" s="74"/>
    </row>
    <row r="370" spans="48:48" x14ac:dyDescent="0.2">
      <c r="AV370" s="74"/>
    </row>
    <row r="371" spans="48:48" x14ac:dyDescent="0.2">
      <c r="AV371" s="74"/>
    </row>
    <row r="372" spans="48:48" x14ac:dyDescent="0.2">
      <c r="AV372" s="74"/>
    </row>
    <row r="373" spans="48:48" x14ac:dyDescent="0.2">
      <c r="AV373" s="74"/>
    </row>
    <row r="374" spans="48:48" x14ac:dyDescent="0.2">
      <c r="AV374" s="74"/>
    </row>
    <row r="375" spans="48:48" x14ac:dyDescent="0.2">
      <c r="AV375" s="74"/>
    </row>
    <row r="376" spans="48:48" x14ac:dyDescent="0.2">
      <c r="AV376" s="74"/>
    </row>
    <row r="377" spans="48:48" x14ac:dyDescent="0.2">
      <c r="AV377" s="74"/>
    </row>
    <row r="378" spans="48:48" x14ac:dyDescent="0.2">
      <c r="AV378" s="74"/>
    </row>
    <row r="379" spans="48:48" x14ac:dyDescent="0.2">
      <c r="AV379" s="74"/>
    </row>
    <row r="380" spans="48:48" x14ac:dyDescent="0.2">
      <c r="AV380" s="74"/>
    </row>
    <row r="381" spans="48:48" x14ac:dyDescent="0.2">
      <c r="AV381" s="74"/>
    </row>
    <row r="382" spans="48:48" x14ac:dyDescent="0.2">
      <c r="AV382" s="74"/>
    </row>
    <row r="383" spans="48:48" x14ac:dyDescent="0.2">
      <c r="AV383" s="74"/>
    </row>
    <row r="384" spans="48:48" x14ac:dyDescent="0.2">
      <c r="AV384" s="74"/>
    </row>
    <row r="385" spans="48:48" x14ac:dyDescent="0.2">
      <c r="AV385" s="74"/>
    </row>
    <row r="386" spans="48:48" x14ac:dyDescent="0.2">
      <c r="AV386" s="74"/>
    </row>
    <row r="387" spans="48:48" x14ac:dyDescent="0.2">
      <c r="AV387" s="74"/>
    </row>
    <row r="388" spans="48:48" x14ac:dyDescent="0.2">
      <c r="AV388" s="74"/>
    </row>
    <row r="389" spans="48:48" x14ac:dyDescent="0.2">
      <c r="AV389" s="74"/>
    </row>
    <row r="390" spans="48:48" x14ac:dyDescent="0.2">
      <c r="AV390" s="74"/>
    </row>
    <row r="391" spans="48:48" x14ac:dyDescent="0.2">
      <c r="AV391" s="74"/>
    </row>
    <row r="392" spans="48:48" x14ac:dyDescent="0.2">
      <c r="AV392" s="74"/>
    </row>
    <row r="393" spans="48:48" x14ac:dyDescent="0.2">
      <c r="AV393" s="74"/>
    </row>
    <row r="394" spans="48:48" x14ac:dyDescent="0.2">
      <c r="AV394" s="74"/>
    </row>
    <row r="395" spans="48:48" x14ac:dyDescent="0.2">
      <c r="AV395" s="74"/>
    </row>
    <row r="396" spans="48:48" x14ac:dyDescent="0.2">
      <c r="AV396" s="74"/>
    </row>
    <row r="397" spans="48:48" x14ac:dyDescent="0.2">
      <c r="AV397" s="74"/>
    </row>
    <row r="398" spans="48:48" x14ac:dyDescent="0.2">
      <c r="AV398" s="74"/>
    </row>
    <row r="399" spans="48:48" x14ac:dyDescent="0.2">
      <c r="AV399" s="74"/>
    </row>
    <row r="400" spans="48:48" x14ac:dyDescent="0.2">
      <c r="AV400" s="74"/>
    </row>
    <row r="401" spans="48:48" x14ac:dyDescent="0.2">
      <c r="AV401" s="74"/>
    </row>
    <row r="402" spans="48:48" x14ac:dyDescent="0.2">
      <c r="AV402" s="74"/>
    </row>
    <row r="403" spans="48:48" x14ac:dyDescent="0.2">
      <c r="AV403" s="74"/>
    </row>
    <row r="404" spans="48:48" x14ac:dyDescent="0.2">
      <c r="AV404" s="74"/>
    </row>
    <row r="405" spans="48:48" x14ac:dyDescent="0.2">
      <c r="AV405" s="74"/>
    </row>
    <row r="406" spans="48:48" x14ac:dyDescent="0.2">
      <c r="AV406" s="74"/>
    </row>
    <row r="407" spans="48:48" x14ac:dyDescent="0.2">
      <c r="AV407" s="74"/>
    </row>
    <row r="408" spans="48:48" x14ac:dyDescent="0.2">
      <c r="AV408" s="74"/>
    </row>
    <row r="409" spans="48:48" x14ac:dyDescent="0.2">
      <c r="AV409" s="74"/>
    </row>
    <row r="410" spans="48:48" x14ac:dyDescent="0.2">
      <c r="AV410" s="74"/>
    </row>
    <row r="411" spans="48:48" x14ac:dyDescent="0.2">
      <c r="AV411" s="74"/>
    </row>
    <row r="412" spans="48:48" x14ac:dyDescent="0.2">
      <c r="AV412" s="74"/>
    </row>
    <row r="413" spans="48:48" x14ac:dyDescent="0.2">
      <c r="AV413" s="74"/>
    </row>
    <row r="414" spans="48:48" x14ac:dyDescent="0.2">
      <c r="AV414" s="74"/>
    </row>
    <row r="415" spans="48:48" x14ac:dyDescent="0.2">
      <c r="AV415" s="74"/>
    </row>
    <row r="416" spans="48:48" x14ac:dyDescent="0.2">
      <c r="AV416" s="74"/>
    </row>
    <row r="417" spans="48:48" x14ac:dyDescent="0.2">
      <c r="AV417" s="74"/>
    </row>
    <row r="418" spans="48:48" x14ac:dyDescent="0.2">
      <c r="AV418" s="74"/>
    </row>
    <row r="419" spans="48:48" x14ac:dyDescent="0.2">
      <c r="AV419" s="74"/>
    </row>
    <row r="420" spans="48:48" x14ac:dyDescent="0.2">
      <c r="AV420" s="74"/>
    </row>
    <row r="421" spans="48:48" x14ac:dyDescent="0.2">
      <c r="AV421" s="74"/>
    </row>
    <row r="422" spans="48:48" x14ac:dyDescent="0.2">
      <c r="AV422" s="74"/>
    </row>
    <row r="423" spans="48:48" x14ac:dyDescent="0.2">
      <c r="AV423" s="74"/>
    </row>
    <row r="424" spans="48:48" x14ac:dyDescent="0.2">
      <c r="AV424" s="74"/>
    </row>
    <row r="425" spans="48:48" x14ac:dyDescent="0.2">
      <c r="AV425" s="74"/>
    </row>
    <row r="426" spans="48:48" x14ac:dyDescent="0.2">
      <c r="AV426" s="74"/>
    </row>
    <row r="427" spans="48:48" x14ac:dyDescent="0.2">
      <c r="AV427" s="74"/>
    </row>
    <row r="428" spans="48:48" x14ac:dyDescent="0.2">
      <c r="AV428" s="74"/>
    </row>
    <row r="429" spans="48:48" x14ac:dyDescent="0.2">
      <c r="AV429" s="74"/>
    </row>
    <row r="430" spans="48:48" x14ac:dyDescent="0.2">
      <c r="AV430" s="74"/>
    </row>
    <row r="431" spans="48:48" x14ac:dyDescent="0.2">
      <c r="AV431" s="74"/>
    </row>
    <row r="432" spans="48:48" x14ac:dyDescent="0.2">
      <c r="AV432" s="74"/>
    </row>
    <row r="433" spans="48:48" x14ac:dyDescent="0.2">
      <c r="AV433" s="74"/>
    </row>
    <row r="434" spans="48:48" x14ac:dyDescent="0.2">
      <c r="AV434" s="74"/>
    </row>
    <row r="435" spans="48:48" x14ac:dyDescent="0.2">
      <c r="AV435" s="74"/>
    </row>
    <row r="436" spans="48:48" x14ac:dyDescent="0.2">
      <c r="AV436" s="74"/>
    </row>
    <row r="437" spans="48:48" x14ac:dyDescent="0.2">
      <c r="AV437" s="74"/>
    </row>
    <row r="438" spans="48:48" x14ac:dyDescent="0.2">
      <c r="AV438" s="74"/>
    </row>
    <row r="439" spans="48:48" x14ac:dyDescent="0.2">
      <c r="AV439" s="74"/>
    </row>
    <row r="440" spans="48:48" x14ac:dyDescent="0.2">
      <c r="AV440" s="74"/>
    </row>
    <row r="441" spans="48:48" x14ac:dyDescent="0.2">
      <c r="AV441" s="74"/>
    </row>
    <row r="442" spans="48:48" x14ac:dyDescent="0.2">
      <c r="AV442" s="74"/>
    </row>
    <row r="443" spans="48:48" x14ac:dyDescent="0.2">
      <c r="AV443" s="74"/>
    </row>
    <row r="444" spans="48:48" x14ac:dyDescent="0.2">
      <c r="AV444" s="74"/>
    </row>
    <row r="445" spans="48:48" x14ac:dyDescent="0.2">
      <c r="AV445" s="74"/>
    </row>
    <row r="446" spans="48:48" x14ac:dyDescent="0.2">
      <c r="AV446" s="74"/>
    </row>
    <row r="447" spans="48:48" x14ac:dyDescent="0.2">
      <c r="AV447" s="74"/>
    </row>
    <row r="448" spans="48:48" x14ac:dyDescent="0.2">
      <c r="AV448" s="74"/>
    </row>
    <row r="449" spans="48:48" x14ac:dyDescent="0.2">
      <c r="AV449" s="74"/>
    </row>
    <row r="450" spans="48:48" x14ac:dyDescent="0.2">
      <c r="AV450" s="74"/>
    </row>
    <row r="451" spans="48:48" x14ac:dyDescent="0.2">
      <c r="AV451" s="74"/>
    </row>
    <row r="452" spans="48:48" x14ac:dyDescent="0.2">
      <c r="AV452" s="74"/>
    </row>
    <row r="453" spans="48:48" x14ac:dyDescent="0.2">
      <c r="AV453" s="74"/>
    </row>
    <row r="454" spans="48:48" x14ac:dyDescent="0.2">
      <c r="AV454" s="74"/>
    </row>
    <row r="455" spans="48:48" x14ac:dyDescent="0.2">
      <c r="AV455" s="74"/>
    </row>
    <row r="456" spans="48:48" x14ac:dyDescent="0.2">
      <c r="AV456" s="74"/>
    </row>
    <row r="457" spans="48:48" x14ac:dyDescent="0.2">
      <c r="AV457" s="74"/>
    </row>
    <row r="458" spans="48:48" x14ac:dyDescent="0.2">
      <c r="AV458" s="74"/>
    </row>
    <row r="459" spans="48:48" x14ac:dyDescent="0.2">
      <c r="AV459" s="74"/>
    </row>
    <row r="460" spans="48:48" x14ac:dyDescent="0.2">
      <c r="AV460" s="74"/>
    </row>
    <row r="461" spans="48:48" x14ac:dyDescent="0.2">
      <c r="AV461" s="74"/>
    </row>
    <row r="462" spans="48:48" x14ac:dyDescent="0.2">
      <c r="AV462" s="74"/>
    </row>
    <row r="463" spans="48:48" x14ac:dyDescent="0.2">
      <c r="AV463" s="74"/>
    </row>
    <row r="464" spans="48:48" x14ac:dyDescent="0.2">
      <c r="AV464" s="74"/>
    </row>
    <row r="465" spans="48:48" x14ac:dyDescent="0.2">
      <c r="AV465" s="74"/>
    </row>
    <row r="466" spans="48:48" x14ac:dyDescent="0.2">
      <c r="AV466" s="74"/>
    </row>
    <row r="467" spans="48:48" x14ac:dyDescent="0.2">
      <c r="AV467" s="74"/>
    </row>
    <row r="468" spans="48:48" x14ac:dyDescent="0.2">
      <c r="AV468" s="74"/>
    </row>
    <row r="469" spans="48:48" x14ac:dyDescent="0.2">
      <c r="AV469" s="74"/>
    </row>
    <row r="470" spans="48:48" x14ac:dyDescent="0.2">
      <c r="AV470" s="74"/>
    </row>
    <row r="471" spans="48:48" x14ac:dyDescent="0.2">
      <c r="AV471" s="74"/>
    </row>
    <row r="472" spans="48:48" x14ac:dyDescent="0.2">
      <c r="AV472" s="74"/>
    </row>
    <row r="473" spans="48:48" x14ac:dyDescent="0.2">
      <c r="AV473" s="74"/>
    </row>
    <row r="474" spans="48:48" x14ac:dyDescent="0.2">
      <c r="AV474" s="74"/>
    </row>
    <row r="475" spans="48:48" x14ac:dyDescent="0.2">
      <c r="AV475" s="74"/>
    </row>
    <row r="476" spans="48:48" x14ac:dyDescent="0.2">
      <c r="AV476" s="74"/>
    </row>
    <row r="477" spans="48:48" x14ac:dyDescent="0.2">
      <c r="AV477" s="74"/>
    </row>
    <row r="478" spans="48:48" x14ac:dyDescent="0.2">
      <c r="AV478" s="74"/>
    </row>
    <row r="479" spans="48:48" x14ac:dyDescent="0.2">
      <c r="AV479" s="74"/>
    </row>
    <row r="480" spans="48:48" x14ac:dyDescent="0.2">
      <c r="AV480" s="74"/>
    </row>
    <row r="481" spans="48:48" x14ac:dyDescent="0.2">
      <c r="AV481" s="74"/>
    </row>
    <row r="482" spans="48:48" x14ac:dyDescent="0.2">
      <c r="AV482" s="74"/>
    </row>
    <row r="483" spans="48:48" x14ac:dyDescent="0.2">
      <c r="AV483" s="74"/>
    </row>
    <row r="484" spans="48:48" x14ac:dyDescent="0.2">
      <c r="AV484" s="74"/>
    </row>
    <row r="485" spans="48:48" x14ac:dyDescent="0.2">
      <c r="AV485" s="74"/>
    </row>
    <row r="486" spans="48:48" x14ac:dyDescent="0.2">
      <c r="AV486" s="74"/>
    </row>
    <row r="487" spans="48:48" x14ac:dyDescent="0.2">
      <c r="AV487" s="74"/>
    </row>
    <row r="488" spans="48:48" x14ac:dyDescent="0.2">
      <c r="AV488" s="74"/>
    </row>
    <row r="489" spans="48:48" x14ac:dyDescent="0.2">
      <c r="AV489" s="74"/>
    </row>
    <row r="490" spans="48:48" x14ac:dyDescent="0.2">
      <c r="AV490" s="74"/>
    </row>
    <row r="491" spans="48:48" x14ac:dyDescent="0.2">
      <c r="AV491" s="74"/>
    </row>
    <row r="492" spans="48:48" x14ac:dyDescent="0.2">
      <c r="AV492" s="74"/>
    </row>
    <row r="493" spans="48:48" x14ac:dyDescent="0.2">
      <c r="AV493" s="74"/>
    </row>
    <row r="494" spans="48:48" x14ac:dyDescent="0.2">
      <c r="AV494" s="74"/>
    </row>
    <row r="495" spans="48:48" x14ac:dyDescent="0.2">
      <c r="AV495" s="74"/>
    </row>
    <row r="496" spans="48:48" x14ac:dyDescent="0.2">
      <c r="AV496" s="74"/>
    </row>
    <row r="497" spans="48:48" x14ac:dyDescent="0.2">
      <c r="AV497" s="74"/>
    </row>
    <row r="498" spans="48:48" x14ac:dyDescent="0.2">
      <c r="AV498" s="74"/>
    </row>
    <row r="499" spans="48:48" x14ac:dyDescent="0.2">
      <c r="AV499" s="74"/>
    </row>
    <row r="500" spans="48:48" x14ac:dyDescent="0.2">
      <c r="AV500" s="74"/>
    </row>
    <row r="501" spans="48:48" x14ac:dyDescent="0.2">
      <c r="AV501" s="74"/>
    </row>
    <row r="502" spans="48:48" x14ac:dyDescent="0.2">
      <c r="AV502" s="74"/>
    </row>
    <row r="503" spans="48:48" x14ac:dyDescent="0.2">
      <c r="AV503" s="74"/>
    </row>
    <row r="504" spans="48:48" x14ac:dyDescent="0.2">
      <c r="AV504" s="74"/>
    </row>
    <row r="505" spans="48:48" x14ac:dyDescent="0.2">
      <c r="AV505" s="74"/>
    </row>
    <row r="506" spans="48:48" x14ac:dyDescent="0.2">
      <c r="AV506" s="74"/>
    </row>
    <row r="507" spans="48:48" x14ac:dyDescent="0.2">
      <c r="AV507" s="74"/>
    </row>
    <row r="508" spans="48:48" x14ac:dyDescent="0.2">
      <c r="AV508" s="74"/>
    </row>
    <row r="509" spans="48:48" x14ac:dyDescent="0.2">
      <c r="AV509" s="74"/>
    </row>
    <row r="510" spans="48:48" x14ac:dyDescent="0.2">
      <c r="AV510" s="74"/>
    </row>
    <row r="511" spans="48:48" x14ac:dyDescent="0.2">
      <c r="AV511" s="74"/>
    </row>
    <row r="512" spans="48:48" x14ac:dyDescent="0.2">
      <c r="AV512" s="74"/>
    </row>
    <row r="513" spans="48:48" x14ac:dyDescent="0.2">
      <c r="AV513" s="74"/>
    </row>
    <row r="514" spans="48:48" x14ac:dyDescent="0.2">
      <c r="AV514" s="74"/>
    </row>
    <row r="515" spans="48:48" x14ac:dyDescent="0.2">
      <c r="AV515" s="74"/>
    </row>
    <row r="516" spans="48:48" x14ac:dyDescent="0.2">
      <c r="AV516" s="74"/>
    </row>
    <row r="517" spans="48:48" x14ac:dyDescent="0.2">
      <c r="AV517" s="74"/>
    </row>
    <row r="518" spans="48:48" x14ac:dyDescent="0.2">
      <c r="AV518" s="74"/>
    </row>
    <row r="519" spans="48:48" x14ac:dyDescent="0.2">
      <c r="AV519" s="74"/>
    </row>
    <row r="520" spans="48:48" x14ac:dyDescent="0.2">
      <c r="AV520" s="74"/>
    </row>
    <row r="521" spans="48:48" x14ac:dyDescent="0.2">
      <c r="AV521" s="74"/>
    </row>
    <row r="522" spans="48:48" x14ac:dyDescent="0.2">
      <c r="AV522" s="74"/>
    </row>
    <row r="523" spans="48:48" x14ac:dyDescent="0.2">
      <c r="AV523" s="74"/>
    </row>
    <row r="524" spans="48:48" x14ac:dyDescent="0.2">
      <c r="AV524" s="74"/>
    </row>
    <row r="525" spans="48:48" x14ac:dyDescent="0.2">
      <c r="AV525" s="74"/>
    </row>
    <row r="526" spans="48:48" x14ac:dyDescent="0.2">
      <c r="AV526" s="74"/>
    </row>
    <row r="527" spans="48:48" x14ac:dyDescent="0.2">
      <c r="AV527" s="74"/>
    </row>
    <row r="528" spans="48:48" x14ac:dyDescent="0.2">
      <c r="AV528" s="74"/>
    </row>
    <row r="529" spans="48:48" x14ac:dyDescent="0.2">
      <c r="AV529" s="74"/>
    </row>
    <row r="530" spans="48:48" x14ac:dyDescent="0.2">
      <c r="AV530" s="74"/>
    </row>
    <row r="531" spans="48:48" x14ac:dyDescent="0.2">
      <c r="AV531" s="74"/>
    </row>
    <row r="532" spans="48:48" x14ac:dyDescent="0.2">
      <c r="AV532" s="74"/>
    </row>
    <row r="533" spans="48:48" x14ac:dyDescent="0.2">
      <c r="AV533" s="74"/>
    </row>
    <row r="534" spans="48:48" x14ac:dyDescent="0.2">
      <c r="AV534" s="74"/>
    </row>
    <row r="535" spans="48:48" x14ac:dyDescent="0.2">
      <c r="AV535" s="74"/>
    </row>
    <row r="536" spans="48:48" x14ac:dyDescent="0.2">
      <c r="AV536" s="74"/>
    </row>
    <row r="537" spans="48:48" x14ac:dyDescent="0.2">
      <c r="AV537" s="74"/>
    </row>
    <row r="538" spans="48:48" x14ac:dyDescent="0.2">
      <c r="AV538" s="74"/>
    </row>
    <row r="539" spans="48:48" x14ac:dyDescent="0.2">
      <c r="AV539" s="74"/>
    </row>
    <row r="540" spans="48:48" x14ac:dyDescent="0.2">
      <c r="AV540" s="74"/>
    </row>
    <row r="541" spans="48:48" x14ac:dyDescent="0.2">
      <c r="AV541" s="74"/>
    </row>
    <row r="542" spans="48:48" x14ac:dyDescent="0.2">
      <c r="AV542" s="74"/>
    </row>
    <row r="543" spans="48:48" x14ac:dyDescent="0.2">
      <c r="AV543" s="74"/>
    </row>
    <row r="544" spans="48:48" x14ac:dyDescent="0.2">
      <c r="AV544" s="74"/>
    </row>
    <row r="545" spans="48:48" x14ac:dyDescent="0.2">
      <c r="AV545" s="74"/>
    </row>
    <row r="546" spans="48:48" x14ac:dyDescent="0.2">
      <c r="AV546" s="74"/>
    </row>
    <row r="547" spans="48:48" x14ac:dyDescent="0.2">
      <c r="AV547" s="74"/>
    </row>
    <row r="548" spans="48:48" x14ac:dyDescent="0.2">
      <c r="AV548" s="74"/>
    </row>
    <row r="549" spans="48:48" x14ac:dyDescent="0.2">
      <c r="AV549" s="74"/>
    </row>
    <row r="550" spans="48:48" x14ac:dyDescent="0.2">
      <c r="AV550" s="74"/>
    </row>
    <row r="551" spans="48:48" x14ac:dyDescent="0.2">
      <c r="AV551" s="74"/>
    </row>
    <row r="552" spans="48:48" x14ac:dyDescent="0.2">
      <c r="AV552" s="74"/>
    </row>
    <row r="553" spans="48:48" x14ac:dyDescent="0.2">
      <c r="AV553" s="74"/>
    </row>
    <row r="554" spans="48:48" x14ac:dyDescent="0.2">
      <c r="AV554" s="74"/>
    </row>
    <row r="555" spans="48:48" x14ac:dyDescent="0.2">
      <c r="AV555" s="74"/>
    </row>
    <row r="556" spans="48:48" x14ac:dyDescent="0.2">
      <c r="AV556" s="74"/>
    </row>
    <row r="557" spans="48:48" x14ac:dyDescent="0.2">
      <c r="AV557" s="74"/>
    </row>
    <row r="558" spans="48:48" x14ac:dyDescent="0.2">
      <c r="AV558" s="74"/>
    </row>
    <row r="559" spans="48:48" x14ac:dyDescent="0.2">
      <c r="AV559" s="74"/>
    </row>
    <row r="560" spans="48:48" x14ac:dyDescent="0.2">
      <c r="AV560" s="74"/>
    </row>
    <row r="561" spans="48:48" x14ac:dyDescent="0.2">
      <c r="AV561" s="74"/>
    </row>
    <row r="562" spans="48:48" x14ac:dyDescent="0.2">
      <c r="AV562" s="74"/>
    </row>
    <row r="563" spans="48:48" x14ac:dyDescent="0.2">
      <c r="AV563" s="74"/>
    </row>
    <row r="564" spans="48:48" x14ac:dyDescent="0.2">
      <c r="AV564" s="74"/>
    </row>
    <row r="565" spans="48:48" x14ac:dyDescent="0.2">
      <c r="AV565" s="74"/>
    </row>
    <row r="566" spans="48:48" x14ac:dyDescent="0.2">
      <c r="AV566" s="74"/>
    </row>
    <row r="567" spans="48:48" x14ac:dyDescent="0.2">
      <c r="AV567" s="74"/>
    </row>
    <row r="568" spans="48:48" x14ac:dyDescent="0.2">
      <c r="AV568" s="74"/>
    </row>
    <row r="569" spans="48:48" x14ac:dyDescent="0.2">
      <c r="AV569" s="74"/>
    </row>
    <row r="570" spans="48:48" x14ac:dyDescent="0.2">
      <c r="AV570" s="74"/>
    </row>
    <row r="571" spans="48:48" x14ac:dyDescent="0.2">
      <c r="AV571" s="74"/>
    </row>
    <row r="572" spans="48:48" x14ac:dyDescent="0.2">
      <c r="AV572" s="74"/>
    </row>
    <row r="573" spans="48:48" x14ac:dyDescent="0.2">
      <c r="AV573" s="74"/>
    </row>
    <row r="574" spans="48:48" x14ac:dyDescent="0.2">
      <c r="AV574" s="74"/>
    </row>
    <row r="575" spans="48:48" x14ac:dyDescent="0.2">
      <c r="AV575" s="74"/>
    </row>
    <row r="576" spans="48:48" x14ac:dyDescent="0.2">
      <c r="AV576" s="74"/>
    </row>
    <row r="577" spans="48:48" x14ac:dyDescent="0.2">
      <c r="AV577" s="74"/>
    </row>
    <row r="578" spans="48:48" x14ac:dyDescent="0.2">
      <c r="AV578" s="74"/>
    </row>
    <row r="579" spans="48:48" x14ac:dyDescent="0.2">
      <c r="AV579" s="74"/>
    </row>
    <row r="580" spans="48:48" x14ac:dyDescent="0.2">
      <c r="AV580" s="74"/>
    </row>
    <row r="581" spans="48:48" x14ac:dyDescent="0.2">
      <c r="AV581" s="74"/>
    </row>
    <row r="582" spans="48:48" x14ac:dyDescent="0.2">
      <c r="AV582" s="74"/>
    </row>
    <row r="583" spans="48:48" x14ac:dyDescent="0.2">
      <c r="AV583" s="74"/>
    </row>
    <row r="584" spans="48:48" x14ac:dyDescent="0.2">
      <c r="AV584" s="74"/>
    </row>
    <row r="585" spans="48:48" x14ac:dyDescent="0.2">
      <c r="AV585" s="74"/>
    </row>
    <row r="586" spans="48:48" x14ac:dyDescent="0.2">
      <c r="AV586" s="74"/>
    </row>
    <row r="587" spans="48:48" x14ac:dyDescent="0.2">
      <c r="AV587" s="74"/>
    </row>
    <row r="588" spans="48:48" x14ac:dyDescent="0.2">
      <c r="AV588" s="74"/>
    </row>
    <row r="589" spans="48:48" x14ac:dyDescent="0.2">
      <c r="AV589" s="74"/>
    </row>
    <row r="590" spans="48:48" x14ac:dyDescent="0.2">
      <c r="AV590" s="74"/>
    </row>
    <row r="591" spans="48:48" x14ac:dyDescent="0.2">
      <c r="AV591" s="74"/>
    </row>
    <row r="592" spans="48:48" x14ac:dyDescent="0.2">
      <c r="AV592" s="74"/>
    </row>
    <row r="593" spans="48:48" x14ac:dyDescent="0.2">
      <c r="AV593" s="74"/>
    </row>
    <row r="594" spans="48:48" x14ac:dyDescent="0.2">
      <c r="AV594" s="74"/>
    </row>
    <row r="595" spans="48:48" x14ac:dyDescent="0.2">
      <c r="AV595" s="74"/>
    </row>
    <row r="596" spans="48:48" x14ac:dyDescent="0.2">
      <c r="AV596" s="74"/>
    </row>
    <row r="597" spans="48:48" x14ac:dyDescent="0.2">
      <c r="AV597" s="74"/>
    </row>
    <row r="598" spans="48:48" x14ac:dyDescent="0.2">
      <c r="AV598" s="74"/>
    </row>
    <row r="599" spans="48:48" x14ac:dyDescent="0.2">
      <c r="AV599" s="74"/>
    </row>
    <row r="600" spans="48:48" x14ac:dyDescent="0.2">
      <c r="AV600" s="74"/>
    </row>
    <row r="601" spans="48:48" x14ac:dyDescent="0.2">
      <c r="AV601" s="74"/>
    </row>
    <row r="602" spans="48:48" x14ac:dyDescent="0.2">
      <c r="AV602" s="74"/>
    </row>
    <row r="603" spans="48:48" x14ac:dyDescent="0.2">
      <c r="AV603" s="74"/>
    </row>
    <row r="604" spans="48:48" x14ac:dyDescent="0.2">
      <c r="AV604" s="74"/>
    </row>
    <row r="605" spans="48:48" x14ac:dyDescent="0.2">
      <c r="AV605" s="74"/>
    </row>
    <row r="606" spans="48:48" x14ac:dyDescent="0.2">
      <c r="AV606" s="74"/>
    </row>
    <row r="607" spans="48:48" x14ac:dyDescent="0.2">
      <c r="AV607" s="74"/>
    </row>
    <row r="608" spans="48:48" x14ac:dyDescent="0.2">
      <c r="AV608" s="74"/>
    </row>
    <row r="609" spans="48:48" x14ac:dyDescent="0.2">
      <c r="AV609" s="74"/>
    </row>
    <row r="610" spans="48:48" x14ac:dyDescent="0.2">
      <c r="AV610" s="74"/>
    </row>
    <row r="611" spans="48:48" x14ac:dyDescent="0.2">
      <c r="AV611" s="74"/>
    </row>
    <row r="612" spans="48:48" x14ac:dyDescent="0.2">
      <c r="AV612" s="74"/>
    </row>
    <row r="613" spans="48:48" x14ac:dyDescent="0.2">
      <c r="AV613" s="74"/>
    </row>
    <row r="614" spans="48:48" x14ac:dyDescent="0.2">
      <c r="AV614" s="74"/>
    </row>
    <row r="615" spans="48:48" x14ac:dyDescent="0.2">
      <c r="AV615" s="74"/>
    </row>
    <row r="616" spans="48:48" x14ac:dyDescent="0.2">
      <c r="AV616" s="74"/>
    </row>
    <row r="617" spans="48:48" x14ac:dyDescent="0.2">
      <c r="AV617" s="74"/>
    </row>
    <row r="618" spans="48:48" x14ac:dyDescent="0.2">
      <c r="AV618" s="74"/>
    </row>
    <row r="619" spans="48:48" x14ac:dyDescent="0.2">
      <c r="AV619" s="74"/>
    </row>
    <row r="620" spans="48:48" x14ac:dyDescent="0.2">
      <c r="AV620" s="74"/>
    </row>
    <row r="621" spans="48:48" x14ac:dyDescent="0.2">
      <c r="AV621" s="74"/>
    </row>
    <row r="622" spans="48:48" x14ac:dyDescent="0.2">
      <c r="AV622" s="74"/>
    </row>
    <row r="623" spans="48:48" x14ac:dyDescent="0.2">
      <c r="AV623" s="74"/>
    </row>
    <row r="624" spans="48:48" x14ac:dyDescent="0.2">
      <c r="AV624" s="74"/>
    </row>
    <row r="625" spans="48:48" x14ac:dyDescent="0.2">
      <c r="AV625" s="74"/>
    </row>
    <row r="626" spans="48:48" x14ac:dyDescent="0.2">
      <c r="AV626" s="74"/>
    </row>
    <row r="627" spans="48:48" x14ac:dyDescent="0.2">
      <c r="AV627" s="74"/>
    </row>
    <row r="628" spans="48:48" x14ac:dyDescent="0.2">
      <c r="AV628" s="74"/>
    </row>
    <row r="629" spans="48:48" x14ac:dyDescent="0.2">
      <c r="AV629" s="74"/>
    </row>
    <row r="630" spans="48:48" x14ac:dyDescent="0.2">
      <c r="AV630" s="74"/>
    </row>
    <row r="631" spans="48:48" x14ac:dyDescent="0.2">
      <c r="AV631" s="74"/>
    </row>
    <row r="632" spans="48:48" x14ac:dyDescent="0.2">
      <c r="AV632" s="74"/>
    </row>
    <row r="633" spans="48:48" x14ac:dyDescent="0.2">
      <c r="AV633" s="74"/>
    </row>
    <row r="634" spans="48:48" x14ac:dyDescent="0.2">
      <c r="AV634" s="74"/>
    </row>
    <row r="635" spans="48:48" x14ac:dyDescent="0.2">
      <c r="AV635" s="74"/>
    </row>
    <row r="636" spans="48:48" x14ac:dyDescent="0.2">
      <c r="AV636" s="74"/>
    </row>
    <row r="637" spans="48:48" x14ac:dyDescent="0.2">
      <c r="AV637" s="74"/>
    </row>
    <row r="638" spans="48:48" x14ac:dyDescent="0.2">
      <c r="AV638" s="74"/>
    </row>
    <row r="639" spans="48:48" x14ac:dyDescent="0.2">
      <c r="AV639" s="74"/>
    </row>
    <row r="640" spans="48:48" x14ac:dyDescent="0.2">
      <c r="AV640" s="74"/>
    </row>
    <row r="641" spans="48:48" x14ac:dyDescent="0.2">
      <c r="AV641" s="74"/>
    </row>
    <row r="642" spans="48:48" x14ac:dyDescent="0.2">
      <c r="AV642" s="74"/>
    </row>
    <row r="643" spans="48:48" x14ac:dyDescent="0.2">
      <c r="AV643" s="74"/>
    </row>
    <row r="644" spans="48:48" x14ac:dyDescent="0.2">
      <c r="AV644" s="74"/>
    </row>
    <row r="645" spans="48:48" x14ac:dyDescent="0.2">
      <c r="AV645" s="74"/>
    </row>
    <row r="646" spans="48:48" x14ac:dyDescent="0.2">
      <c r="AV646" s="74"/>
    </row>
    <row r="647" spans="48:48" x14ac:dyDescent="0.2">
      <c r="AV647" s="74"/>
    </row>
    <row r="648" spans="48:48" x14ac:dyDescent="0.2">
      <c r="AV648" s="74"/>
    </row>
    <row r="649" spans="48:48" x14ac:dyDescent="0.2">
      <c r="AV649" s="74"/>
    </row>
    <row r="650" spans="48:48" x14ac:dyDescent="0.2">
      <c r="AV650" s="74"/>
    </row>
    <row r="651" spans="48:48" x14ac:dyDescent="0.2">
      <c r="AV651" s="74"/>
    </row>
    <row r="652" spans="48:48" x14ac:dyDescent="0.2">
      <c r="AV652" s="74"/>
    </row>
    <row r="653" spans="48:48" x14ac:dyDescent="0.2">
      <c r="AV653" s="74"/>
    </row>
    <row r="654" spans="48:48" x14ac:dyDescent="0.2">
      <c r="AV654" s="74"/>
    </row>
    <row r="655" spans="48:48" x14ac:dyDescent="0.2">
      <c r="AV655" s="74"/>
    </row>
    <row r="656" spans="48:48" x14ac:dyDescent="0.2">
      <c r="AV656" s="74"/>
    </row>
    <row r="657" spans="48:48" x14ac:dyDescent="0.2">
      <c r="AV657" s="74"/>
    </row>
    <row r="658" spans="48:48" x14ac:dyDescent="0.2">
      <c r="AV658" s="74"/>
    </row>
    <row r="659" spans="48:48" x14ac:dyDescent="0.2">
      <c r="AV659" s="74"/>
    </row>
    <row r="660" spans="48:48" x14ac:dyDescent="0.2">
      <c r="AV660" s="74"/>
    </row>
    <row r="661" spans="48:48" x14ac:dyDescent="0.2">
      <c r="AV661" s="74"/>
    </row>
    <row r="662" spans="48:48" x14ac:dyDescent="0.2">
      <c r="AV662" s="74"/>
    </row>
    <row r="663" spans="48:48" x14ac:dyDescent="0.2">
      <c r="AV663" s="74"/>
    </row>
    <row r="664" spans="48:48" x14ac:dyDescent="0.2">
      <c r="AV664" s="74"/>
    </row>
    <row r="665" spans="48:48" x14ac:dyDescent="0.2">
      <c r="AV665" s="74"/>
    </row>
    <row r="666" spans="48:48" x14ac:dyDescent="0.2">
      <c r="AV666" s="74"/>
    </row>
    <row r="667" spans="48:48" x14ac:dyDescent="0.2">
      <c r="AV667" s="74"/>
    </row>
    <row r="668" spans="48:48" x14ac:dyDescent="0.2">
      <c r="AV668" s="74"/>
    </row>
    <row r="669" spans="48:48" x14ac:dyDescent="0.2">
      <c r="AV669" s="74"/>
    </row>
    <row r="670" spans="48:48" x14ac:dyDescent="0.2">
      <c r="AV670" s="74"/>
    </row>
    <row r="671" spans="48:48" x14ac:dyDescent="0.2">
      <c r="AV671" s="74"/>
    </row>
    <row r="672" spans="48:48" x14ac:dyDescent="0.2">
      <c r="AV672" s="74"/>
    </row>
    <row r="673" spans="48:48" x14ac:dyDescent="0.2">
      <c r="AV673" s="74"/>
    </row>
    <row r="674" spans="48:48" x14ac:dyDescent="0.2">
      <c r="AV674" s="74"/>
    </row>
    <row r="675" spans="48:48" x14ac:dyDescent="0.2">
      <c r="AV675" s="74"/>
    </row>
    <row r="676" spans="48:48" x14ac:dyDescent="0.2">
      <c r="AV676" s="74"/>
    </row>
    <row r="677" spans="48:48" x14ac:dyDescent="0.2">
      <c r="AV677" s="74"/>
    </row>
    <row r="678" spans="48:48" x14ac:dyDescent="0.2">
      <c r="AV678" s="74"/>
    </row>
    <row r="679" spans="48:48" x14ac:dyDescent="0.2">
      <c r="AV679" s="74"/>
    </row>
    <row r="680" spans="48:48" x14ac:dyDescent="0.2">
      <c r="AV680" s="74"/>
    </row>
    <row r="681" spans="48:48" x14ac:dyDescent="0.2">
      <c r="AV681" s="74"/>
    </row>
    <row r="682" spans="48:48" x14ac:dyDescent="0.2">
      <c r="AV682" s="74"/>
    </row>
    <row r="683" spans="48:48" x14ac:dyDescent="0.2">
      <c r="AV683" s="74"/>
    </row>
    <row r="684" spans="48:48" x14ac:dyDescent="0.2">
      <c r="AV684" s="74"/>
    </row>
    <row r="685" spans="48:48" x14ac:dyDescent="0.2">
      <c r="AV685" s="74"/>
    </row>
    <row r="686" spans="48:48" x14ac:dyDescent="0.2">
      <c r="AV686" s="74"/>
    </row>
    <row r="687" spans="48:48" x14ac:dyDescent="0.2">
      <c r="AV687" s="74"/>
    </row>
    <row r="688" spans="48:48" x14ac:dyDescent="0.2">
      <c r="AV688" s="74"/>
    </row>
    <row r="689" spans="48:48" x14ac:dyDescent="0.2">
      <c r="AV689" s="74"/>
    </row>
    <row r="690" spans="48:48" x14ac:dyDescent="0.2">
      <c r="AV690" s="74"/>
    </row>
    <row r="691" spans="48:48" x14ac:dyDescent="0.2">
      <c r="AV691" s="74"/>
    </row>
    <row r="692" spans="48:48" x14ac:dyDescent="0.2">
      <c r="AV692" s="74"/>
    </row>
    <row r="693" spans="48:48" x14ac:dyDescent="0.2">
      <c r="AV693" s="74"/>
    </row>
    <row r="694" spans="48:48" x14ac:dyDescent="0.2">
      <c r="AV694" s="74"/>
    </row>
    <row r="695" spans="48:48" x14ac:dyDescent="0.2">
      <c r="AV695" s="74"/>
    </row>
    <row r="696" spans="48:48" x14ac:dyDescent="0.2">
      <c r="AV696" s="74"/>
    </row>
    <row r="697" spans="48:48" x14ac:dyDescent="0.2">
      <c r="AV697" s="74"/>
    </row>
    <row r="698" spans="48:48" x14ac:dyDescent="0.2">
      <c r="AV698" s="74"/>
    </row>
    <row r="699" spans="48:48" x14ac:dyDescent="0.2">
      <c r="AV699" s="74"/>
    </row>
    <row r="700" spans="48:48" x14ac:dyDescent="0.2">
      <c r="AV700" s="74"/>
    </row>
    <row r="701" spans="48:48" x14ac:dyDescent="0.2">
      <c r="AV701" s="74"/>
    </row>
    <row r="702" spans="48:48" x14ac:dyDescent="0.2">
      <c r="AV702" s="74"/>
    </row>
    <row r="703" spans="48:48" x14ac:dyDescent="0.2">
      <c r="AV703" s="74"/>
    </row>
    <row r="704" spans="48:48" x14ac:dyDescent="0.2">
      <c r="AV704" s="74"/>
    </row>
    <row r="705" spans="48:48" x14ac:dyDescent="0.2">
      <c r="AV705" s="74"/>
    </row>
    <row r="706" spans="48:48" x14ac:dyDescent="0.2">
      <c r="AV706" s="74"/>
    </row>
    <row r="707" spans="48:48" x14ac:dyDescent="0.2">
      <c r="AV707" s="74"/>
    </row>
    <row r="708" spans="48:48" x14ac:dyDescent="0.2">
      <c r="AV708" s="74"/>
    </row>
    <row r="709" spans="48:48" x14ac:dyDescent="0.2">
      <c r="AV709" s="74"/>
    </row>
    <row r="710" spans="48:48" x14ac:dyDescent="0.2">
      <c r="AV710" s="74"/>
    </row>
    <row r="711" spans="48:48" x14ac:dyDescent="0.2">
      <c r="AV711" s="74"/>
    </row>
    <row r="712" spans="48:48" x14ac:dyDescent="0.2">
      <c r="AV712" s="74"/>
    </row>
    <row r="713" spans="48:48" x14ac:dyDescent="0.2">
      <c r="AV713" s="74"/>
    </row>
    <row r="714" spans="48:48" x14ac:dyDescent="0.2">
      <c r="AV714" s="74"/>
    </row>
    <row r="715" spans="48:48" x14ac:dyDescent="0.2">
      <c r="AV715" s="74"/>
    </row>
    <row r="716" spans="48:48" x14ac:dyDescent="0.2">
      <c r="AV716" s="74"/>
    </row>
    <row r="717" spans="48:48" x14ac:dyDescent="0.2">
      <c r="AV717" s="74"/>
    </row>
    <row r="718" spans="48:48" x14ac:dyDescent="0.2">
      <c r="AV718" s="74"/>
    </row>
    <row r="719" spans="48:48" x14ac:dyDescent="0.2">
      <c r="AV719" s="74"/>
    </row>
    <row r="720" spans="48:48" x14ac:dyDescent="0.2">
      <c r="AV720" s="74"/>
    </row>
    <row r="721" spans="48:48" x14ac:dyDescent="0.2">
      <c r="AV721" s="74"/>
    </row>
    <row r="722" spans="48:48" x14ac:dyDescent="0.2">
      <c r="AV722" s="74"/>
    </row>
    <row r="723" spans="48:48" x14ac:dyDescent="0.2">
      <c r="AV723" s="74"/>
    </row>
    <row r="724" spans="48:48" x14ac:dyDescent="0.2">
      <c r="AV724" s="74"/>
    </row>
    <row r="725" spans="48:48" x14ac:dyDescent="0.2">
      <c r="AV725" s="74"/>
    </row>
    <row r="726" spans="48:48" x14ac:dyDescent="0.2">
      <c r="AV726" s="74"/>
    </row>
    <row r="727" spans="48:48" x14ac:dyDescent="0.2">
      <c r="AV727" s="74"/>
    </row>
    <row r="728" spans="48:48" x14ac:dyDescent="0.2">
      <c r="AV728" s="74"/>
    </row>
    <row r="729" spans="48:48" x14ac:dyDescent="0.2">
      <c r="AV729" s="74"/>
    </row>
    <row r="730" spans="48:48" x14ac:dyDescent="0.2">
      <c r="AV730" s="74"/>
    </row>
    <row r="731" spans="48:48" x14ac:dyDescent="0.2">
      <c r="AV731" s="74"/>
    </row>
    <row r="732" spans="48:48" x14ac:dyDescent="0.2">
      <c r="AV732" s="74"/>
    </row>
    <row r="733" spans="48:48" x14ac:dyDescent="0.2">
      <c r="AV733" s="74"/>
    </row>
    <row r="734" spans="48:48" x14ac:dyDescent="0.2">
      <c r="AV734" s="74"/>
    </row>
    <row r="735" spans="48:48" x14ac:dyDescent="0.2">
      <c r="AV735" s="74"/>
    </row>
    <row r="736" spans="48:48" x14ac:dyDescent="0.2">
      <c r="AV736" s="74"/>
    </row>
    <row r="737" spans="48:48" x14ac:dyDescent="0.2">
      <c r="AV737" s="74"/>
    </row>
    <row r="738" spans="48:48" x14ac:dyDescent="0.2">
      <c r="AV738" s="74"/>
    </row>
    <row r="739" spans="48:48" x14ac:dyDescent="0.2">
      <c r="AV739" s="74"/>
    </row>
    <row r="740" spans="48:48" x14ac:dyDescent="0.2">
      <c r="AV740" s="74"/>
    </row>
    <row r="741" spans="48:48" x14ac:dyDescent="0.2">
      <c r="AV741" s="74"/>
    </row>
    <row r="742" spans="48:48" x14ac:dyDescent="0.2">
      <c r="AV742" s="74"/>
    </row>
    <row r="743" spans="48:48" x14ac:dyDescent="0.2">
      <c r="AV743" s="74"/>
    </row>
    <row r="744" spans="48:48" x14ac:dyDescent="0.2">
      <c r="AV744" s="74"/>
    </row>
    <row r="745" spans="48:48" x14ac:dyDescent="0.2">
      <c r="AV745" s="74"/>
    </row>
    <row r="746" spans="48:48" x14ac:dyDescent="0.2">
      <c r="AV746" s="74"/>
    </row>
    <row r="747" spans="48:48" x14ac:dyDescent="0.2">
      <c r="AV747" s="74"/>
    </row>
    <row r="748" spans="48:48" x14ac:dyDescent="0.2">
      <c r="AV748" s="74"/>
    </row>
    <row r="749" spans="48:48" x14ac:dyDescent="0.2">
      <c r="AV749" s="74"/>
    </row>
    <row r="750" spans="48:48" x14ac:dyDescent="0.2">
      <c r="AV750" s="74"/>
    </row>
    <row r="751" spans="48:48" x14ac:dyDescent="0.2">
      <c r="AV751" s="74"/>
    </row>
    <row r="752" spans="48:48" x14ac:dyDescent="0.2">
      <c r="AV752" s="74"/>
    </row>
    <row r="753" spans="48:48" x14ac:dyDescent="0.2">
      <c r="AV753" s="74"/>
    </row>
    <row r="754" spans="48:48" x14ac:dyDescent="0.2">
      <c r="AV754" s="74"/>
    </row>
    <row r="755" spans="48:48" x14ac:dyDescent="0.2">
      <c r="AV755" s="74"/>
    </row>
    <row r="756" spans="48:48" x14ac:dyDescent="0.2">
      <c r="AV756" s="74"/>
    </row>
    <row r="757" spans="48:48" x14ac:dyDescent="0.2">
      <c r="AV757" s="74"/>
    </row>
    <row r="758" spans="48:48" x14ac:dyDescent="0.2">
      <c r="AV758" s="74"/>
    </row>
    <row r="759" spans="48:48" x14ac:dyDescent="0.2">
      <c r="AV759" s="74"/>
    </row>
    <row r="760" spans="48:48" x14ac:dyDescent="0.2">
      <c r="AV760" s="74"/>
    </row>
    <row r="761" spans="48:48" x14ac:dyDescent="0.2">
      <c r="AV761" s="74"/>
    </row>
    <row r="762" spans="48:48" x14ac:dyDescent="0.2">
      <c r="AV762" s="74"/>
    </row>
    <row r="763" spans="48:48" x14ac:dyDescent="0.2">
      <c r="AV763" s="74"/>
    </row>
    <row r="764" spans="48:48" x14ac:dyDescent="0.2">
      <c r="AV764" s="74"/>
    </row>
    <row r="765" spans="48:48" x14ac:dyDescent="0.2">
      <c r="AV765" s="74"/>
    </row>
    <row r="766" spans="48:48" x14ac:dyDescent="0.2">
      <c r="AV766" s="74"/>
    </row>
    <row r="767" spans="48:48" x14ac:dyDescent="0.2">
      <c r="AV767" s="74"/>
    </row>
    <row r="768" spans="48:48" x14ac:dyDescent="0.2">
      <c r="AV768" s="74"/>
    </row>
    <row r="769" spans="48:48" x14ac:dyDescent="0.2">
      <c r="AV769" s="74"/>
    </row>
    <row r="770" spans="48:48" x14ac:dyDescent="0.2">
      <c r="AV770" s="74"/>
    </row>
    <row r="771" spans="48:48" x14ac:dyDescent="0.2">
      <c r="AV771" s="74"/>
    </row>
    <row r="772" spans="48:48" x14ac:dyDescent="0.2">
      <c r="AV772" s="74"/>
    </row>
    <row r="773" spans="48:48" x14ac:dyDescent="0.2">
      <c r="AV773" s="74"/>
    </row>
    <row r="774" spans="48:48" x14ac:dyDescent="0.2">
      <c r="AV774" s="74"/>
    </row>
    <row r="775" spans="48:48" x14ac:dyDescent="0.2">
      <c r="AV775" s="74"/>
    </row>
    <row r="776" spans="48:48" x14ac:dyDescent="0.2">
      <c r="AV776" s="74"/>
    </row>
    <row r="777" spans="48:48" x14ac:dyDescent="0.2">
      <c r="AV777" s="74"/>
    </row>
    <row r="778" spans="48:48" x14ac:dyDescent="0.2">
      <c r="AV778" s="74"/>
    </row>
    <row r="779" spans="48:48" x14ac:dyDescent="0.2">
      <c r="AV779" s="74"/>
    </row>
    <row r="780" spans="48:48" x14ac:dyDescent="0.2">
      <c r="AV780" s="74"/>
    </row>
    <row r="781" spans="48:48" x14ac:dyDescent="0.2">
      <c r="AV781" s="74"/>
    </row>
    <row r="782" spans="48:48" x14ac:dyDescent="0.2">
      <c r="AV782" s="74"/>
    </row>
    <row r="783" spans="48:48" x14ac:dyDescent="0.2">
      <c r="AV783" s="74"/>
    </row>
    <row r="784" spans="48:48" x14ac:dyDescent="0.2">
      <c r="AV784" s="74"/>
    </row>
    <row r="785" spans="48:48" x14ac:dyDescent="0.2">
      <c r="AV785" s="74"/>
    </row>
    <row r="786" spans="48:48" x14ac:dyDescent="0.2">
      <c r="AV786" s="74"/>
    </row>
    <row r="787" spans="48:48" x14ac:dyDescent="0.2">
      <c r="AV787" s="74"/>
    </row>
    <row r="788" spans="48:48" x14ac:dyDescent="0.2">
      <c r="AV788" s="74"/>
    </row>
    <row r="789" spans="48:48" x14ac:dyDescent="0.2">
      <c r="AV789" s="74"/>
    </row>
    <row r="790" spans="48:48" x14ac:dyDescent="0.2">
      <c r="AV790" s="74"/>
    </row>
    <row r="791" spans="48:48" x14ac:dyDescent="0.2">
      <c r="AV791" s="74"/>
    </row>
    <row r="792" spans="48:48" x14ac:dyDescent="0.2">
      <c r="AV792" s="74"/>
    </row>
    <row r="793" spans="48:48" x14ac:dyDescent="0.2">
      <c r="AV793" s="74"/>
    </row>
    <row r="794" spans="48:48" x14ac:dyDescent="0.2">
      <c r="AV794" s="74"/>
    </row>
    <row r="795" spans="48:48" x14ac:dyDescent="0.2">
      <c r="AV795" s="74"/>
    </row>
    <row r="796" spans="48:48" x14ac:dyDescent="0.2">
      <c r="AV796" s="74"/>
    </row>
    <row r="797" spans="48:48" x14ac:dyDescent="0.2">
      <c r="AV797" s="74"/>
    </row>
    <row r="798" spans="48:48" x14ac:dyDescent="0.2">
      <c r="AV798" s="74"/>
    </row>
    <row r="799" spans="48:48" x14ac:dyDescent="0.2">
      <c r="AV799" s="74"/>
    </row>
    <row r="800" spans="48:48" x14ac:dyDescent="0.2">
      <c r="AV800" s="74"/>
    </row>
    <row r="801" spans="48:48" x14ac:dyDescent="0.2">
      <c r="AV801" s="74"/>
    </row>
    <row r="802" spans="48:48" x14ac:dyDescent="0.2">
      <c r="AV802" s="74"/>
    </row>
    <row r="803" spans="48:48" x14ac:dyDescent="0.2">
      <c r="AV803" s="74"/>
    </row>
    <row r="804" spans="48:48" x14ac:dyDescent="0.2">
      <c r="AV804" s="74"/>
    </row>
    <row r="805" spans="48:48" x14ac:dyDescent="0.2">
      <c r="AV805" s="74"/>
    </row>
    <row r="806" spans="48:48" x14ac:dyDescent="0.2">
      <c r="AV806" s="74"/>
    </row>
    <row r="807" spans="48:48" x14ac:dyDescent="0.2">
      <c r="AV807" s="74"/>
    </row>
    <row r="808" spans="48:48" x14ac:dyDescent="0.2">
      <c r="AV808" s="74"/>
    </row>
    <row r="809" spans="48:48" x14ac:dyDescent="0.2">
      <c r="AV809" s="74"/>
    </row>
    <row r="810" spans="48:48" x14ac:dyDescent="0.2">
      <c r="AV810" s="74"/>
    </row>
    <row r="811" spans="48:48" x14ac:dyDescent="0.2">
      <c r="AV811" s="74"/>
    </row>
    <row r="812" spans="48:48" x14ac:dyDescent="0.2">
      <c r="AV812" s="74"/>
    </row>
    <row r="813" spans="48:48" x14ac:dyDescent="0.2">
      <c r="AV813" s="74"/>
    </row>
    <row r="814" spans="48:48" x14ac:dyDescent="0.2">
      <c r="AV814" s="74"/>
    </row>
    <row r="815" spans="48:48" x14ac:dyDescent="0.2">
      <c r="AV815" s="74"/>
    </row>
    <row r="816" spans="48:48" x14ac:dyDescent="0.2">
      <c r="AV816" s="74"/>
    </row>
    <row r="817" spans="48:48" x14ac:dyDescent="0.2">
      <c r="AV817" s="74"/>
    </row>
    <row r="818" spans="48:48" x14ac:dyDescent="0.2">
      <c r="AV818" s="74"/>
    </row>
    <row r="819" spans="48:48" x14ac:dyDescent="0.2">
      <c r="AV819" s="74"/>
    </row>
    <row r="820" spans="48:48" x14ac:dyDescent="0.2">
      <c r="AV820" s="74"/>
    </row>
    <row r="821" spans="48:48" x14ac:dyDescent="0.2">
      <c r="AV821" s="74"/>
    </row>
    <row r="822" spans="48:48" x14ac:dyDescent="0.2">
      <c r="AV822" s="74"/>
    </row>
    <row r="823" spans="48:48" x14ac:dyDescent="0.2">
      <c r="AV823" s="74"/>
    </row>
    <row r="824" spans="48:48" x14ac:dyDescent="0.2">
      <c r="AV824" s="74"/>
    </row>
    <row r="825" spans="48:48" x14ac:dyDescent="0.2">
      <c r="AV825" s="74"/>
    </row>
    <row r="826" spans="48:48" x14ac:dyDescent="0.2">
      <c r="AV826" s="74"/>
    </row>
    <row r="827" spans="48:48" x14ac:dyDescent="0.2">
      <c r="AV827" s="74"/>
    </row>
    <row r="828" spans="48:48" x14ac:dyDescent="0.2">
      <c r="AV828" s="74"/>
    </row>
    <row r="829" spans="48:48" x14ac:dyDescent="0.2">
      <c r="AV829" s="74"/>
    </row>
    <row r="830" spans="48:48" x14ac:dyDescent="0.2">
      <c r="AV830" s="74"/>
    </row>
    <row r="831" spans="48:48" x14ac:dyDescent="0.2">
      <c r="AV831" s="74"/>
    </row>
    <row r="832" spans="48:48" x14ac:dyDescent="0.2">
      <c r="AV832" s="74"/>
    </row>
    <row r="833" spans="48:48" x14ac:dyDescent="0.2">
      <c r="AV833" s="74"/>
    </row>
    <row r="834" spans="48:48" x14ac:dyDescent="0.2">
      <c r="AV834" s="74"/>
    </row>
    <row r="835" spans="48:48" x14ac:dyDescent="0.2">
      <c r="AV835" s="74"/>
    </row>
    <row r="836" spans="48:48" x14ac:dyDescent="0.2">
      <c r="AV836" s="74"/>
    </row>
    <row r="837" spans="48:48" x14ac:dyDescent="0.2">
      <c r="AV837" s="74"/>
    </row>
    <row r="838" spans="48:48" x14ac:dyDescent="0.2">
      <c r="AV838" s="74"/>
    </row>
    <row r="839" spans="48:48" x14ac:dyDescent="0.2">
      <c r="AV839" s="74"/>
    </row>
    <row r="840" spans="48:48" x14ac:dyDescent="0.2">
      <c r="AV840" s="74"/>
    </row>
    <row r="841" spans="48:48" x14ac:dyDescent="0.2">
      <c r="AV841" s="74"/>
    </row>
    <row r="842" spans="48:48" x14ac:dyDescent="0.2">
      <c r="AV842" s="74"/>
    </row>
    <row r="843" spans="48:48" x14ac:dyDescent="0.2">
      <c r="AV843" s="74"/>
    </row>
    <row r="844" spans="48:48" x14ac:dyDescent="0.2">
      <c r="AV844" s="74"/>
    </row>
    <row r="845" spans="48:48" x14ac:dyDescent="0.2">
      <c r="AV845" s="74"/>
    </row>
    <row r="846" spans="48:48" x14ac:dyDescent="0.2">
      <c r="AV846" s="74"/>
    </row>
    <row r="847" spans="48:48" x14ac:dyDescent="0.2">
      <c r="AV847" s="74"/>
    </row>
    <row r="848" spans="48:48" x14ac:dyDescent="0.2">
      <c r="AV848" s="74"/>
    </row>
    <row r="849" spans="48:48" x14ac:dyDescent="0.2">
      <c r="AV849" s="74"/>
    </row>
    <row r="850" spans="48:48" x14ac:dyDescent="0.2">
      <c r="AV850" s="74"/>
    </row>
    <row r="851" spans="48:48" x14ac:dyDescent="0.2">
      <c r="AV851" s="74"/>
    </row>
    <row r="852" spans="48:48" x14ac:dyDescent="0.2">
      <c r="AV852" s="74"/>
    </row>
    <row r="853" spans="48:48" x14ac:dyDescent="0.2">
      <c r="AV853" s="74"/>
    </row>
    <row r="854" spans="48:48" x14ac:dyDescent="0.2">
      <c r="AV854" s="74"/>
    </row>
    <row r="855" spans="48:48" x14ac:dyDescent="0.2">
      <c r="AV855" s="74"/>
    </row>
    <row r="856" spans="48:48" x14ac:dyDescent="0.2">
      <c r="AV856" s="74"/>
    </row>
    <row r="857" spans="48:48" x14ac:dyDescent="0.2">
      <c r="AV857" s="74"/>
    </row>
    <row r="858" spans="48:48" x14ac:dyDescent="0.2">
      <c r="AV858" s="74"/>
    </row>
    <row r="859" spans="48:48" x14ac:dyDescent="0.2">
      <c r="AV859" s="74"/>
    </row>
    <row r="860" spans="48:48" x14ac:dyDescent="0.2">
      <c r="AV860" s="74"/>
    </row>
    <row r="861" spans="48:48" x14ac:dyDescent="0.2">
      <c r="AV861" s="74"/>
    </row>
    <row r="862" spans="48:48" x14ac:dyDescent="0.2">
      <c r="AV862" s="74"/>
    </row>
    <row r="863" spans="48:48" x14ac:dyDescent="0.2">
      <c r="AV863" s="74"/>
    </row>
    <row r="864" spans="48:48" x14ac:dyDescent="0.2">
      <c r="AV864" s="74"/>
    </row>
    <row r="865" spans="48:48" x14ac:dyDescent="0.2">
      <c r="AV865" s="74"/>
    </row>
    <row r="866" spans="48:48" x14ac:dyDescent="0.2">
      <c r="AV866" s="74"/>
    </row>
    <row r="867" spans="48:48" x14ac:dyDescent="0.2">
      <c r="AV867" s="74"/>
    </row>
    <row r="868" spans="48:48" x14ac:dyDescent="0.2">
      <c r="AV868" s="74"/>
    </row>
    <row r="869" spans="48:48" x14ac:dyDescent="0.2">
      <c r="AV869" s="74"/>
    </row>
    <row r="870" spans="48:48" x14ac:dyDescent="0.2">
      <c r="AV870" s="74"/>
    </row>
    <row r="871" spans="48:48" x14ac:dyDescent="0.2">
      <c r="AV871" s="74"/>
    </row>
    <row r="872" spans="48:48" x14ac:dyDescent="0.2">
      <c r="AV872" s="74"/>
    </row>
    <row r="873" spans="48:48" x14ac:dyDescent="0.2">
      <c r="AV873" s="74"/>
    </row>
    <row r="874" spans="48:48" x14ac:dyDescent="0.2">
      <c r="AV874" s="74"/>
    </row>
    <row r="875" spans="48:48" x14ac:dyDescent="0.2">
      <c r="AV875" s="74"/>
    </row>
    <row r="876" spans="48:48" x14ac:dyDescent="0.2">
      <c r="AV876" s="74"/>
    </row>
    <row r="877" spans="48:48" x14ac:dyDescent="0.2">
      <c r="AV877" s="74"/>
    </row>
    <row r="878" spans="48:48" x14ac:dyDescent="0.2">
      <c r="AV878" s="74"/>
    </row>
    <row r="879" spans="48:48" x14ac:dyDescent="0.2">
      <c r="AV879" s="74"/>
    </row>
    <row r="880" spans="48:48" x14ac:dyDescent="0.2">
      <c r="AV880" s="74"/>
    </row>
    <row r="881" spans="48:48" x14ac:dyDescent="0.2">
      <c r="AV881" s="74"/>
    </row>
    <row r="882" spans="48:48" x14ac:dyDescent="0.2">
      <c r="AV882" s="74"/>
    </row>
    <row r="883" spans="48:48" x14ac:dyDescent="0.2">
      <c r="AV883" s="74"/>
    </row>
    <row r="884" spans="48:48" x14ac:dyDescent="0.2">
      <c r="AV884" s="74"/>
    </row>
    <row r="885" spans="48:48" x14ac:dyDescent="0.2">
      <c r="AV885" s="74"/>
    </row>
    <row r="886" spans="48:48" x14ac:dyDescent="0.2">
      <c r="AV886" s="74"/>
    </row>
    <row r="887" spans="48:48" x14ac:dyDescent="0.2">
      <c r="AV887" s="74"/>
    </row>
    <row r="888" spans="48:48" x14ac:dyDescent="0.2">
      <c r="AV888" s="74"/>
    </row>
    <row r="889" spans="48:48" x14ac:dyDescent="0.2">
      <c r="AV889" s="74"/>
    </row>
    <row r="890" spans="48:48" x14ac:dyDescent="0.2">
      <c r="AV890" s="74"/>
    </row>
    <row r="891" spans="48:48" x14ac:dyDescent="0.2">
      <c r="AV891" s="74"/>
    </row>
    <row r="892" spans="48:48" x14ac:dyDescent="0.2">
      <c r="AV892" s="74"/>
    </row>
    <row r="893" spans="48:48" x14ac:dyDescent="0.2">
      <c r="AV893" s="74"/>
    </row>
    <row r="894" spans="48:48" x14ac:dyDescent="0.2">
      <c r="AV894" s="74"/>
    </row>
    <row r="895" spans="48:48" x14ac:dyDescent="0.2">
      <c r="AV895" s="74"/>
    </row>
    <row r="896" spans="48:48" x14ac:dyDescent="0.2">
      <c r="AV896" s="74"/>
    </row>
    <row r="897" spans="48:48" x14ac:dyDescent="0.2">
      <c r="AV897" s="74"/>
    </row>
    <row r="898" spans="48:48" x14ac:dyDescent="0.2">
      <c r="AV898" s="74"/>
    </row>
    <row r="899" spans="48:48" x14ac:dyDescent="0.2">
      <c r="AV899" s="74"/>
    </row>
    <row r="900" spans="48:48" x14ac:dyDescent="0.2">
      <c r="AV900" s="74"/>
    </row>
    <row r="901" spans="48:48" x14ac:dyDescent="0.2">
      <c r="AV901" s="74"/>
    </row>
    <row r="902" spans="48:48" x14ac:dyDescent="0.2">
      <c r="AV902" s="74"/>
    </row>
    <row r="903" spans="48:48" x14ac:dyDescent="0.2">
      <c r="AV903" s="74"/>
    </row>
    <row r="904" spans="48:48" x14ac:dyDescent="0.2">
      <c r="AV904" s="74"/>
    </row>
    <row r="905" spans="48:48" x14ac:dyDescent="0.2">
      <c r="AV905" s="74"/>
    </row>
    <row r="906" spans="48:48" x14ac:dyDescent="0.2">
      <c r="AV906" s="74"/>
    </row>
    <row r="907" spans="48:48" x14ac:dyDescent="0.2">
      <c r="AV907" s="74"/>
    </row>
    <row r="908" spans="48:48" x14ac:dyDescent="0.2">
      <c r="AV908" s="74"/>
    </row>
    <row r="909" spans="48:48" x14ac:dyDescent="0.2">
      <c r="AV909" s="74"/>
    </row>
    <row r="910" spans="48:48" x14ac:dyDescent="0.2">
      <c r="AV910" s="74"/>
    </row>
    <row r="911" spans="48:48" x14ac:dyDescent="0.2">
      <c r="AV911" s="74"/>
    </row>
    <row r="912" spans="48:48" x14ac:dyDescent="0.2">
      <c r="AV912" s="74"/>
    </row>
    <row r="913" spans="48:48" x14ac:dyDescent="0.2">
      <c r="AV913" s="74"/>
    </row>
    <row r="914" spans="48:48" x14ac:dyDescent="0.2">
      <c r="AV914" s="74"/>
    </row>
    <row r="915" spans="48:48" x14ac:dyDescent="0.2">
      <c r="AV915" s="74"/>
    </row>
    <row r="916" spans="48:48" x14ac:dyDescent="0.2">
      <c r="AV916" s="74"/>
    </row>
    <row r="917" spans="48:48" x14ac:dyDescent="0.2">
      <c r="AV917" s="74"/>
    </row>
    <row r="918" spans="48:48" x14ac:dyDescent="0.2">
      <c r="AV918" s="74"/>
    </row>
    <row r="919" spans="48:48" x14ac:dyDescent="0.2">
      <c r="AV919" s="74"/>
    </row>
    <row r="920" spans="48:48" x14ac:dyDescent="0.2">
      <c r="AV920" s="74"/>
    </row>
    <row r="921" spans="48:48" x14ac:dyDescent="0.2">
      <c r="AV921" s="74"/>
    </row>
    <row r="922" spans="48:48" x14ac:dyDescent="0.2">
      <c r="AV922" s="74"/>
    </row>
    <row r="923" spans="48:48" x14ac:dyDescent="0.2">
      <c r="AV923" s="74"/>
    </row>
    <row r="924" spans="48:48" x14ac:dyDescent="0.2">
      <c r="AV924" s="74"/>
    </row>
    <row r="925" spans="48:48" x14ac:dyDescent="0.2">
      <c r="AV925" s="74"/>
    </row>
    <row r="926" spans="48:48" x14ac:dyDescent="0.2">
      <c r="AV926" s="74"/>
    </row>
    <row r="927" spans="48:48" x14ac:dyDescent="0.2">
      <c r="AV927" s="74"/>
    </row>
    <row r="928" spans="48:48" x14ac:dyDescent="0.2">
      <c r="AV928" s="74"/>
    </row>
    <row r="929" spans="48:48" x14ac:dyDescent="0.2">
      <c r="AV929" s="74"/>
    </row>
    <row r="930" spans="48:48" x14ac:dyDescent="0.2">
      <c r="AV930" s="74"/>
    </row>
    <row r="931" spans="48:48" x14ac:dyDescent="0.2">
      <c r="AV931" s="74"/>
    </row>
    <row r="932" spans="48:48" x14ac:dyDescent="0.2">
      <c r="AV932" s="74"/>
    </row>
    <row r="933" spans="48:48" x14ac:dyDescent="0.2">
      <c r="AV933" s="74"/>
    </row>
    <row r="934" spans="48:48" x14ac:dyDescent="0.2">
      <c r="AV934" s="74"/>
    </row>
    <row r="935" spans="48:48" x14ac:dyDescent="0.2">
      <c r="AV935" s="74"/>
    </row>
    <row r="936" spans="48:48" x14ac:dyDescent="0.2">
      <c r="AV936" s="74"/>
    </row>
    <row r="937" spans="48:48" x14ac:dyDescent="0.2">
      <c r="AV937" s="74"/>
    </row>
    <row r="938" spans="48:48" x14ac:dyDescent="0.2">
      <c r="AV938" s="74"/>
    </row>
    <row r="939" spans="48:48" x14ac:dyDescent="0.2">
      <c r="AV939" s="74"/>
    </row>
    <row r="940" spans="48:48" x14ac:dyDescent="0.2">
      <c r="AV940" s="74"/>
    </row>
    <row r="941" spans="48:48" x14ac:dyDescent="0.2">
      <c r="AV941" s="74"/>
    </row>
    <row r="942" spans="48:48" x14ac:dyDescent="0.2">
      <c r="AV942" s="74"/>
    </row>
    <row r="943" spans="48:48" x14ac:dyDescent="0.2">
      <c r="AV943" s="74"/>
    </row>
    <row r="944" spans="48:48" x14ac:dyDescent="0.2">
      <c r="AV944" s="74"/>
    </row>
    <row r="945" spans="48:48" x14ac:dyDescent="0.2">
      <c r="AV945" s="74"/>
    </row>
    <row r="946" spans="48:48" x14ac:dyDescent="0.2">
      <c r="AV946" s="74"/>
    </row>
    <row r="947" spans="48:48" x14ac:dyDescent="0.2">
      <c r="AV947" s="74"/>
    </row>
    <row r="948" spans="48:48" x14ac:dyDescent="0.2">
      <c r="AV948" s="74"/>
    </row>
    <row r="949" spans="48:48" x14ac:dyDescent="0.2">
      <c r="AV949" s="74"/>
    </row>
    <row r="950" spans="48:48" x14ac:dyDescent="0.2">
      <c r="AV950" s="74"/>
    </row>
    <row r="951" spans="48:48" x14ac:dyDescent="0.2">
      <c r="AV951" s="74"/>
    </row>
    <row r="952" spans="48:48" x14ac:dyDescent="0.2">
      <c r="AV952" s="74"/>
    </row>
    <row r="953" spans="48:48" x14ac:dyDescent="0.2">
      <c r="AV953" s="74"/>
    </row>
    <row r="954" spans="48:48" x14ac:dyDescent="0.2">
      <c r="AV954" s="74"/>
    </row>
    <row r="955" spans="48:48" x14ac:dyDescent="0.2">
      <c r="AV955" s="74"/>
    </row>
    <row r="956" spans="48:48" x14ac:dyDescent="0.2">
      <c r="AV956" s="74"/>
    </row>
    <row r="957" spans="48:48" x14ac:dyDescent="0.2">
      <c r="AV957" s="74"/>
    </row>
    <row r="958" spans="48:48" x14ac:dyDescent="0.2">
      <c r="AV958" s="74"/>
    </row>
    <row r="959" spans="48:48" x14ac:dyDescent="0.2">
      <c r="AV959" s="74"/>
    </row>
    <row r="960" spans="48:48" x14ac:dyDescent="0.2">
      <c r="AV960" s="74"/>
    </row>
    <row r="961" spans="48:48" x14ac:dyDescent="0.2">
      <c r="AV961" s="74"/>
    </row>
    <row r="962" spans="48:48" x14ac:dyDescent="0.2">
      <c r="AV962" s="74"/>
    </row>
    <row r="963" spans="48:48" x14ac:dyDescent="0.2">
      <c r="AV963" s="74"/>
    </row>
    <row r="964" spans="48:48" x14ac:dyDescent="0.2">
      <c r="AV964" s="74"/>
    </row>
    <row r="965" spans="48:48" x14ac:dyDescent="0.2">
      <c r="AV965" s="74"/>
    </row>
    <row r="966" spans="48:48" x14ac:dyDescent="0.2">
      <c r="AV966" s="74"/>
    </row>
    <row r="967" spans="48:48" x14ac:dyDescent="0.2">
      <c r="AV967" s="74"/>
    </row>
    <row r="968" spans="48:48" x14ac:dyDescent="0.2">
      <c r="AV968" s="74"/>
    </row>
    <row r="969" spans="48:48" x14ac:dyDescent="0.2">
      <c r="AV969" s="74"/>
    </row>
    <row r="970" spans="48:48" x14ac:dyDescent="0.2">
      <c r="AV970" s="74"/>
    </row>
    <row r="971" spans="48:48" x14ac:dyDescent="0.2">
      <c r="AV971" s="74"/>
    </row>
    <row r="972" spans="48:48" x14ac:dyDescent="0.2">
      <c r="AV972" s="74"/>
    </row>
    <row r="973" spans="48:48" x14ac:dyDescent="0.2">
      <c r="AV973" s="74"/>
    </row>
    <row r="974" spans="48:48" x14ac:dyDescent="0.2">
      <c r="AV974" s="74"/>
    </row>
    <row r="975" spans="48:48" x14ac:dyDescent="0.2">
      <c r="AV975" s="74"/>
    </row>
    <row r="976" spans="48:48" x14ac:dyDescent="0.2">
      <c r="AV976" s="74"/>
    </row>
    <row r="977" spans="48:48" x14ac:dyDescent="0.2">
      <c r="AV977" s="74"/>
    </row>
    <row r="978" spans="48:48" x14ac:dyDescent="0.2">
      <c r="AV978" s="74"/>
    </row>
    <row r="979" spans="48:48" x14ac:dyDescent="0.2">
      <c r="AV979" s="74"/>
    </row>
    <row r="980" spans="48:48" x14ac:dyDescent="0.2">
      <c r="AV980" s="74"/>
    </row>
    <row r="981" spans="48:48" x14ac:dyDescent="0.2">
      <c r="AV981" s="74"/>
    </row>
    <row r="982" spans="48:48" x14ac:dyDescent="0.2">
      <c r="AV982" s="74"/>
    </row>
    <row r="983" spans="48:48" x14ac:dyDescent="0.2">
      <c r="AV983" s="74"/>
    </row>
    <row r="984" spans="48:48" x14ac:dyDescent="0.2">
      <c r="AV984" s="74"/>
    </row>
    <row r="985" spans="48:48" x14ac:dyDescent="0.2">
      <c r="AV985" s="74"/>
    </row>
    <row r="986" spans="48:48" x14ac:dyDescent="0.2">
      <c r="AV986" s="74"/>
    </row>
    <row r="987" spans="48:48" x14ac:dyDescent="0.2">
      <c r="AV987" s="74"/>
    </row>
    <row r="988" spans="48:48" x14ac:dyDescent="0.2">
      <c r="AV988" s="74"/>
    </row>
    <row r="989" spans="48:48" x14ac:dyDescent="0.2">
      <c r="AV989" s="74"/>
    </row>
    <row r="990" spans="48:48" x14ac:dyDescent="0.2">
      <c r="AV990" s="74"/>
    </row>
    <row r="991" spans="48:48" x14ac:dyDescent="0.2">
      <c r="AV991" s="74"/>
    </row>
    <row r="992" spans="48:48" x14ac:dyDescent="0.2">
      <c r="AV992" s="74"/>
    </row>
    <row r="993" spans="48:48" x14ac:dyDescent="0.2">
      <c r="AV993" s="74"/>
    </row>
    <row r="994" spans="48:48" x14ac:dyDescent="0.2">
      <c r="AV994" s="74"/>
    </row>
    <row r="995" spans="48:48" x14ac:dyDescent="0.2">
      <c r="AV995" s="74"/>
    </row>
    <row r="996" spans="48:48" x14ac:dyDescent="0.2">
      <c r="AV996" s="74"/>
    </row>
    <row r="997" spans="48:48" x14ac:dyDescent="0.2">
      <c r="AV997" s="74"/>
    </row>
    <row r="998" spans="48:48" x14ac:dyDescent="0.2">
      <c r="AV998" s="74"/>
    </row>
    <row r="999" spans="48:48" x14ac:dyDescent="0.2">
      <c r="AV999" s="74"/>
    </row>
    <row r="1000" spans="48:48" x14ac:dyDescent="0.2">
      <c r="AV1000" s="74"/>
    </row>
    <row r="1001" spans="48:48" x14ac:dyDescent="0.2">
      <c r="AV1001" s="74"/>
    </row>
    <row r="1002" spans="48:48" x14ac:dyDescent="0.2">
      <c r="AV1002" s="74"/>
    </row>
    <row r="1003" spans="48:48" x14ac:dyDescent="0.2">
      <c r="AV1003" s="74"/>
    </row>
    <row r="1004" spans="48:48" x14ac:dyDescent="0.2">
      <c r="AV1004" s="74"/>
    </row>
    <row r="1005" spans="48:48" x14ac:dyDescent="0.2">
      <c r="AV1005" s="74"/>
    </row>
    <row r="1006" spans="48:48" x14ac:dyDescent="0.2">
      <c r="AV1006" s="74"/>
    </row>
    <row r="1007" spans="48:48" x14ac:dyDescent="0.2">
      <c r="AV1007" s="74"/>
    </row>
    <row r="1008" spans="48:48" x14ac:dyDescent="0.2">
      <c r="AV1008" s="74"/>
    </row>
    <row r="1009" spans="48:48" x14ac:dyDescent="0.2">
      <c r="AV1009" s="74"/>
    </row>
    <row r="1010" spans="48:48" x14ac:dyDescent="0.2">
      <c r="AV1010" s="74"/>
    </row>
    <row r="1011" spans="48:48" x14ac:dyDescent="0.2">
      <c r="AV1011" s="74"/>
    </row>
    <row r="1012" spans="48:48" x14ac:dyDescent="0.2">
      <c r="AV1012" s="74"/>
    </row>
    <row r="1013" spans="48:48" x14ac:dyDescent="0.2">
      <c r="AV1013" s="74"/>
    </row>
    <row r="1014" spans="48:48" x14ac:dyDescent="0.2">
      <c r="AV1014" s="74"/>
    </row>
    <row r="1015" spans="48:48" x14ac:dyDescent="0.2">
      <c r="AV1015" s="74"/>
    </row>
    <row r="1016" spans="48:48" x14ac:dyDescent="0.2">
      <c r="AV1016" s="74"/>
    </row>
    <row r="1017" spans="48:48" x14ac:dyDescent="0.2">
      <c r="AV1017" s="74"/>
    </row>
    <row r="1018" spans="48:48" x14ac:dyDescent="0.2">
      <c r="AV1018" s="74"/>
    </row>
    <row r="1019" spans="48:48" x14ac:dyDescent="0.2">
      <c r="AV1019" s="74"/>
    </row>
    <row r="1020" spans="48:48" x14ac:dyDescent="0.2">
      <c r="AV1020" s="74"/>
    </row>
    <row r="1021" spans="48:48" x14ac:dyDescent="0.2">
      <c r="AV1021" s="74"/>
    </row>
    <row r="1022" spans="48:48" x14ac:dyDescent="0.2">
      <c r="AV1022" s="74"/>
    </row>
    <row r="1023" spans="48:48" x14ac:dyDescent="0.2">
      <c r="AV1023" s="74"/>
    </row>
    <row r="1024" spans="48:48" x14ac:dyDescent="0.2">
      <c r="AV1024" s="74"/>
    </row>
    <row r="1025" spans="48:48" x14ac:dyDescent="0.2">
      <c r="AV1025" s="74"/>
    </row>
    <row r="1026" spans="48:48" x14ac:dyDescent="0.2">
      <c r="AV1026" s="74"/>
    </row>
    <row r="1027" spans="48:48" x14ac:dyDescent="0.2">
      <c r="AV1027" s="74"/>
    </row>
    <row r="1028" spans="48:48" x14ac:dyDescent="0.2">
      <c r="AV1028" s="74"/>
    </row>
    <row r="1029" spans="48:48" x14ac:dyDescent="0.2">
      <c r="AV1029" s="74"/>
    </row>
    <row r="1030" spans="48:48" x14ac:dyDescent="0.2">
      <c r="AV1030" s="74"/>
    </row>
    <row r="1031" spans="48:48" x14ac:dyDescent="0.2">
      <c r="AV1031" s="74"/>
    </row>
    <row r="1032" spans="48:48" x14ac:dyDescent="0.2">
      <c r="AV1032" s="74"/>
    </row>
    <row r="1033" spans="48:48" x14ac:dyDescent="0.2">
      <c r="AV1033" s="74"/>
    </row>
    <row r="1034" spans="48:48" x14ac:dyDescent="0.2">
      <c r="AV1034" s="74"/>
    </row>
    <row r="1035" spans="48:48" x14ac:dyDescent="0.2">
      <c r="AV1035" s="74"/>
    </row>
    <row r="1036" spans="48:48" x14ac:dyDescent="0.2">
      <c r="AV1036" s="74"/>
    </row>
    <row r="1037" spans="48:48" x14ac:dyDescent="0.2">
      <c r="AV1037" s="74"/>
    </row>
    <row r="1038" spans="48:48" x14ac:dyDescent="0.2">
      <c r="AV1038" s="74"/>
    </row>
    <row r="1039" spans="48:48" x14ac:dyDescent="0.2">
      <c r="AV1039" s="74"/>
    </row>
    <row r="1040" spans="48:48" x14ac:dyDescent="0.2">
      <c r="AV1040" s="74"/>
    </row>
    <row r="1041" spans="48:48" x14ac:dyDescent="0.2">
      <c r="AV1041" s="74"/>
    </row>
    <row r="1042" spans="48:48" x14ac:dyDescent="0.2">
      <c r="AV1042" s="74"/>
    </row>
    <row r="1043" spans="48:48" x14ac:dyDescent="0.2">
      <c r="AV1043" s="74"/>
    </row>
    <row r="1044" spans="48:48" x14ac:dyDescent="0.2">
      <c r="AV1044" s="74"/>
    </row>
    <row r="1045" spans="48:48" x14ac:dyDescent="0.2">
      <c r="AV1045" s="74"/>
    </row>
    <row r="1046" spans="48:48" x14ac:dyDescent="0.2">
      <c r="AV1046" s="74"/>
    </row>
    <row r="1047" spans="48:48" x14ac:dyDescent="0.2">
      <c r="AV1047" s="74"/>
    </row>
    <row r="1048" spans="48:48" x14ac:dyDescent="0.2">
      <c r="AV1048" s="74"/>
    </row>
    <row r="1049" spans="48:48" x14ac:dyDescent="0.2">
      <c r="AV1049" s="74"/>
    </row>
    <row r="1050" spans="48:48" x14ac:dyDescent="0.2">
      <c r="AV1050" s="74"/>
    </row>
    <row r="1051" spans="48:48" x14ac:dyDescent="0.2">
      <c r="AV1051" s="74"/>
    </row>
    <row r="1052" spans="48:48" x14ac:dyDescent="0.2">
      <c r="AV1052" s="74"/>
    </row>
    <row r="1053" spans="48:48" x14ac:dyDescent="0.2">
      <c r="AV1053" s="74"/>
    </row>
    <row r="1054" spans="48:48" x14ac:dyDescent="0.2">
      <c r="AV1054" s="74"/>
    </row>
    <row r="1055" spans="48:48" x14ac:dyDescent="0.2">
      <c r="AV1055" s="74"/>
    </row>
    <row r="1056" spans="48:48" x14ac:dyDescent="0.2">
      <c r="AV1056" s="74"/>
    </row>
    <row r="1057" spans="48:48" x14ac:dyDescent="0.2">
      <c r="AV1057" s="74"/>
    </row>
    <row r="1058" spans="48:48" x14ac:dyDescent="0.2">
      <c r="AV1058" s="74"/>
    </row>
    <row r="1059" spans="48:48" x14ac:dyDescent="0.2">
      <c r="AV1059" s="74"/>
    </row>
    <row r="1060" spans="48:48" x14ac:dyDescent="0.2">
      <c r="AV1060" s="74"/>
    </row>
    <row r="1061" spans="48:48" x14ac:dyDescent="0.2">
      <c r="AV1061" s="74"/>
    </row>
    <row r="1062" spans="48:48" x14ac:dyDescent="0.2">
      <c r="AV1062" s="74"/>
    </row>
    <row r="1063" spans="48:48" x14ac:dyDescent="0.2">
      <c r="AV1063" s="74"/>
    </row>
    <row r="1064" spans="48:48" x14ac:dyDescent="0.2">
      <c r="AV1064" s="74"/>
    </row>
    <row r="1065" spans="48:48" x14ac:dyDescent="0.2">
      <c r="AV1065" s="74"/>
    </row>
    <row r="1066" spans="48:48" x14ac:dyDescent="0.2">
      <c r="AV1066" s="74"/>
    </row>
    <row r="1067" spans="48:48" x14ac:dyDescent="0.2">
      <c r="AV1067" s="74"/>
    </row>
    <row r="1068" spans="48:48" x14ac:dyDescent="0.2">
      <c r="AV1068" s="74"/>
    </row>
    <row r="1069" spans="48:48" x14ac:dyDescent="0.2">
      <c r="AV1069" s="74"/>
    </row>
    <row r="1070" spans="48:48" x14ac:dyDescent="0.2">
      <c r="AV1070" s="74"/>
    </row>
    <row r="1071" spans="48:48" x14ac:dyDescent="0.2">
      <c r="AV1071" s="74"/>
    </row>
    <row r="1072" spans="48:48" x14ac:dyDescent="0.2">
      <c r="AV1072" s="74"/>
    </row>
    <row r="1073" spans="48:48" x14ac:dyDescent="0.2">
      <c r="AV1073" s="74"/>
    </row>
    <row r="1074" spans="48:48" x14ac:dyDescent="0.2">
      <c r="AV1074" s="74"/>
    </row>
    <row r="1075" spans="48:48" x14ac:dyDescent="0.2">
      <c r="AV1075" s="74"/>
    </row>
    <row r="1076" spans="48:48" x14ac:dyDescent="0.2">
      <c r="AV1076" s="74"/>
    </row>
    <row r="1077" spans="48:48" x14ac:dyDescent="0.2">
      <c r="AV1077" s="74"/>
    </row>
    <row r="1078" spans="48:48" x14ac:dyDescent="0.2">
      <c r="AV1078" s="74"/>
    </row>
    <row r="1079" spans="48:48" x14ac:dyDescent="0.2">
      <c r="AV1079" s="74"/>
    </row>
    <row r="1080" spans="48:48" x14ac:dyDescent="0.2">
      <c r="AV1080" s="74"/>
    </row>
    <row r="1081" spans="48:48" x14ac:dyDescent="0.2">
      <c r="AV1081" s="74"/>
    </row>
    <row r="1082" spans="48:48" x14ac:dyDescent="0.2">
      <c r="AV1082" s="74"/>
    </row>
    <row r="1083" spans="48:48" x14ac:dyDescent="0.2">
      <c r="AV1083" s="74"/>
    </row>
    <row r="1084" spans="48:48" x14ac:dyDescent="0.2">
      <c r="AV1084" s="74"/>
    </row>
    <row r="1085" spans="48:48" x14ac:dyDescent="0.2">
      <c r="AV1085" s="74"/>
    </row>
    <row r="1086" spans="48:48" x14ac:dyDescent="0.2">
      <c r="AV1086" s="74"/>
    </row>
    <row r="1087" spans="48:48" x14ac:dyDescent="0.2">
      <c r="AV1087" s="74"/>
    </row>
    <row r="1088" spans="48:48" x14ac:dyDescent="0.2">
      <c r="AV1088" s="74"/>
    </row>
    <row r="1089" spans="48:48" x14ac:dyDescent="0.2">
      <c r="AV1089" s="74"/>
    </row>
    <row r="1090" spans="48:48" x14ac:dyDescent="0.2">
      <c r="AV1090" s="74"/>
    </row>
    <row r="1091" spans="48:48" x14ac:dyDescent="0.2">
      <c r="AV1091" s="74"/>
    </row>
    <row r="1092" spans="48:48" x14ac:dyDescent="0.2">
      <c r="AV1092" s="74"/>
    </row>
    <row r="1093" spans="48:48" x14ac:dyDescent="0.2">
      <c r="AV1093" s="74"/>
    </row>
    <row r="1094" spans="48:48" x14ac:dyDescent="0.2">
      <c r="AV1094" s="74"/>
    </row>
    <row r="1095" spans="48:48" x14ac:dyDescent="0.2">
      <c r="AV1095" s="74"/>
    </row>
    <row r="1096" spans="48:48" x14ac:dyDescent="0.2">
      <c r="AV1096" s="74"/>
    </row>
    <row r="1097" spans="48:48" x14ac:dyDescent="0.2">
      <c r="AV1097" s="74"/>
    </row>
    <row r="1098" spans="48:48" x14ac:dyDescent="0.2">
      <c r="AV1098" s="74"/>
    </row>
    <row r="1099" spans="48:48" x14ac:dyDescent="0.2">
      <c r="AV1099" s="74"/>
    </row>
    <row r="1100" spans="48:48" x14ac:dyDescent="0.2">
      <c r="AV1100" s="74"/>
    </row>
    <row r="1101" spans="48:48" x14ac:dyDescent="0.2">
      <c r="AV1101" s="74"/>
    </row>
    <row r="1102" spans="48:48" x14ac:dyDescent="0.2">
      <c r="AV1102" s="74"/>
    </row>
    <row r="1103" spans="48:48" x14ac:dyDescent="0.2">
      <c r="AV1103" s="74"/>
    </row>
    <row r="1104" spans="48:48" x14ac:dyDescent="0.2">
      <c r="AV1104" s="74"/>
    </row>
    <row r="1105" spans="48:48" x14ac:dyDescent="0.2">
      <c r="AV1105" s="74"/>
    </row>
    <row r="1106" spans="48:48" x14ac:dyDescent="0.2">
      <c r="AV1106" s="74"/>
    </row>
    <row r="1107" spans="48:48" x14ac:dyDescent="0.2">
      <c r="AV1107" s="74"/>
    </row>
    <row r="1108" spans="48:48" x14ac:dyDescent="0.2">
      <c r="AV1108" s="74"/>
    </row>
    <row r="1109" spans="48:48" x14ac:dyDescent="0.2">
      <c r="AV1109" s="74"/>
    </row>
    <row r="1110" spans="48:48" x14ac:dyDescent="0.2">
      <c r="AV1110" s="74"/>
    </row>
    <row r="1111" spans="48:48" x14ac:dyDescent="0.2">
      <c r="AV1111" s="74"/>
    </row>
    <row r="1112" spans="48:48" x14ac:dyDescent="0.2">
      <c r="AV1112" s="74"/>
    </row>
    <row r="1113" spans="48:48" x14ac:dyDescent="0.2">
      <c r="AV1113" s="74"/>
    </row>
    <row r="1114" spans="48:48" x14ac:dyDescent="0.2">
      <c r="AV1114" s="74"/>
    </row>
    <row r="1115" spans="48:48" x14ac:dyDescent="0.2">
      <c r="AV1115" s="74"/>
    </row>
    <row r="1116" spans="48:48" x14ac:dyDescent="0.2">
      <c r="AV1116" s="74"/>
    </row>
    <row r="1117" spans="48:48" x14ac:dyDescent="0.2">
      <c r="AV1117" s="74"/>
    </row>
    <row r="1118" spans="48:48" x14ac:dyDescent="0.2">
      <c r="AV1118" s="74"/>
    </row>
    <row r="1119" spans="48:48" x14ac:dyDescent="0.2">
      <c r="AV1119" s="74"/>
    </row>
    <row r="1120" spans="48:48" x14ac:dyDescent="0.2">
      <c r="AV1120" s="74"/>
    </row>
    <row r="1121" spans="48:48" x14ac:dyDescent="0.2">
      <c r="AV1121" s="74"/>
    </row>
    <row r="1122" spans="48:48" x14ac:dyDescent="0.2">
      <c r="AV1122" s="74"/>
    </row>
    <row r="1123" spans="48:48" x14ac:dyDescent="0.2">
      <c r="AV1123" s="74"/>
    </row>
    <row r="1124" spans="48:48" x14ac:dyDescent="0.2">
      <c r="AV1124" s="74"/>
    </row>
    <row r="1125" spans="48:48" x14ac:dyDescent="0.2">
      <c r="AV1125" s="74"/>
    </row>
    <row r="1126" spans="48:48" x14ac:dyDescent="0.2">
      <c r="AV1126" s="74"/>
    </row>
    <row r="1127" spans="48:48" x14ac:dyDescent="0.2">
      <c r="AV1127" s="74"/>
    </row>
    <row r="1128" spans="48:48" x14ac:dyDescent="0.2">
      <c r="AV1128" s="74"/>
    </row>
    <row r="1129" spans="48:48" x14ac:dyDescent="0.2">
      <c r="AV1129" s="74"/>
    </row>
    <row r="1130" spans="48:48" x14ac:dyDescent="0.2">
      <c r="AV1130" s="74"/>
    </row>
    <row r="1131" spans="48:48" x14ac:dyDescent="0.2">
      <c r="AV1131" s="74"/>
    </row>
    <row r="1132" spans="48:48" x14ac:dyDescent="0.2">
      <c r="AV1132" s="74"/>
    </row>
    <row r="1133" spans="48:48" x14ac:dyDescent="0.2">
      <c r="AV1133" s="74"/>
    </row>
    <row r="1134" spans="48:48" x14ac:dyDescent="0.2">
      <c r="AV1134" s="74"/>
    </row>
    <row r="1135" spans="48:48" x14ac:dyDescent="0.2">
      <c r="AV1135" s="74"/>
    </row>
    <row r="1136" spans="48:48" x14ac:dyDescent="0.2">
      <c r="AV1136" s="74"/>
    </row>
    <row r="1137" spans="48:48" x14ac:dyDescent="0.2">
      <c r="AV1137" s="74"/>
    </row>
    <row r="1138" spans="48:48" x14ac:dyDescent="0.2">
      <c r="AV1138" s="74"/>
    </row>
    <row r="1139" spans="48:48" x14ac:dyDescent="0.2">
      <c r="AV1139" s="74"/>
    </row>
    <row r="1140" spans="48:48" x14ac:dyDescent="0.2">
      <c r="AV1140" s="74"/>
    </row>
    <row r="1141" spans="48:48" x14ac:dyDescent="0.2">
      <c r="AV1141" s="74"/>
    </row>
    <row r="1142" spans="48:48" x14ac:dyDescent="0.2">
      <c r="AV1142" s="74"/>
    </row>
    <row r="1143" spans="48:48" x14ac:dyDescent="0.2">
      <c r="AV1143" s="74"/>
    </row>
    <row r="1144" spans="48:48" x14ac:dyDescent="0.2">
      <c r="AV1144" s="74"/>
    </row>
    <row r="1145" spans="48:48" x14ac:dyDescent="0.2">
      <c r="AV1145" s="74"/>
    </row>
    <row r="1146" spans="48:48" x14ac:dyDescent="0.2">
      <c r="AV1146" s="74"/>
    </row>
    <row r="1147" spans="48:48" x14ac:dyDescent="0.2">
      <c r="AV1147" s="74"/>
    </row>
    <row r="1148" spans="48:48" x14ac:dyDescent="0.2">
      <c r="AV1148" s="74"/>
    </row>
    <row r="1149" spans="48:48" x14ac:dyDescent="0.2">
      <c r="AV1149" s="74"/>
    </row>
    <row r="1150" spans="48:48" x14ac:dyDescent="0.2">
      <c r="AV1150" s="74"/>
    </row>
    <row r="1151" spans="48:48" x14ac:dyDescent="0.2">
      <c r="AV1151" s="74"/>
    </row>
    <row r="1152" spans="48:48" x14ac:dyDescent="0.2">
      <c r="AV1152" s="74"/>
    </row>
  </sheetData>
  <phoneticPr fontId="0" type="noConversion"/>
  <conditionalFormatting sqref="BF1:BF4 BF8:BF1048576">
    <cfRule type="cellIs" dxfId="11" priority="39" stopIfTrue="1" operator="equal">
      <formula>"Acceptable"</formula>
    </cfRule>
    <cfRule type="cellIs" dxfId="10" priority="40" stopIfTrue="1" operator="equal">
      <formula>"Unacceptable"</formula>
    </cfRule>
  </conditionalFormatting>
  <conditionalFormatting sqref="BF5">
    <cfRule type="cellIs" dxfId="9" priority="5" stopIfTrue="1" operator="equal">
      <formula>"Acceptable"</formula>
    </cfRule>
    <cfRule type="cellIs" dxfId="8" priority="6" stopIfTrue="1" operator="equal">
      <formula>"Unacceptable"</formula>
    </cfRule>
  </conditionalFormatting>
  <conditionalFormatting sqref="BF6">
    <cfRule type="cellIs" dxfId="7" priority="3" stopIfTrue="1" operator="equal">
      <formula>"Acceptable"</formula>
    </cfRule>
    <cfRule type="cellIs" dxfId="6" priority="4" stopIfTrue="1" operator="equal">
      <formula>"Unacceptable"</formula>
    </cfRule>
  </conditionalFormatting>
  <conditionalFormatting sqref="BF7">
    <cfRule type="cellIs" dxfId="5" priority="1" stopIfTrue="1" operator="equal">
      <formula>"Acceptable"</formula>
    </cfRule>
    <cfRule type="cellIs" dxfId="4" priority="2" stopIfTrue="1" operator="equal">
      <formula>"Unacceptable"</formula>
    </cfRule>
  </conditionalFormatting>
  <printOptions gridLines="1"/>
  <pageMargins left="0.2" right="0.2" top="1" bottom="0.65" header="0.5" footer="0.33"/>
  <pageSetup paperSize="17" scale="37" fitToWidth="2" orientation="landscape" r:id="rId1"/>
  <headerFooter alignWithMargins="0">
    <oddHeader>&amp;LVA SOS&amp;CLoudoun Wildlife Conservancy&amp;R2010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AG2"/>
  <sheetViews>
    <sheetView workbookViewId="0">
      <selection activeCell="C25" sqref="C25"/>
    </sheetView>
  </sheetViews>
  <sheetFormatPr defaultRowHeight="11.25" x14ac:dyDescent="0.2"/>
  <cols>
    <col min="1" max="1" width="20.85546875" style="61" customWidth="1"/>
    <col min="2" max="2" width="11.7109375" style="8" customWidth="1"/>
    <col min="3" max="3" width="13.5703125" style="8" customWidth="1"/>
    <col min="4" max="5" width="11.42578125" style="8" customWidth="1"/>
    <col min="6" max="6" width="27.42578125" style="8" customWidth="1"/>
    <col min="7" max="7" width="9.7109375" style="62" bestFit="1" customWidth="1"/>
    <col min="8" max="8" width="9.28515625" style="63" bestFit="1" customWidth="1"/>
    <col min="9" max="9" width="23.140625" style="64" customWidth="1"/>
    <col min="10" max="10" width="13.140625" style="8" customWidth="1"/>
    <col min="11" max="11" width="23" style="8" customWidth="1"/>
    <col min="12" max="12" width="32.5703125" style="8" customWidth="1"/>
    <col min="13" max="13" width="27.28515625" style="8" customWidth="1"/>
    <col min="14" max="14" width="11.42578125" style="50" customWidth="1"/>
    <col min="15" max="15" width="9.7109375" style="8" customWidth="1"/>
    <col min="16" max="16" width="9.28515625" style="8" customWidth="1"/>
    <col min="17" max="17" width="15.85546875" style="8" customWidth="1"/>
    <col min="18" max="18" width="13.5703125" style="61" customWidth="1"/>
    <col min="19" max="19" width="15" style="61" customWidth="1"/>
    <col min="20" max="20" width="10.85546875" style="61" customWidth="1"/>
    <col min="21" max="21" width="11.5703125" style="61" customWidth="1"/>
    <col min="22" max="22" width="10.85546875" style="61" customWidth="1"/>
    <col min="23" max="23" width="10.5703125" style="61" customWidth="1"/>
    <col min="24" max="26" width="9.28515625" style="61" bestFit="1" customWidth="1"/>
    <col min="27" max="27" width="12.28515625" style="61" customWidth="1"/>
    <col min="28" max="28" width="13.7109375" style="61" customWidth="1"/>
    <col min="29" max="29" width="12.28515625" style="61" customWidth="1"/>
    <col min="30" max="30" width="13.28515625" style="61" customWidth="1"/>
    <col min="31" max="31" width="12.7109375" style="61" customWidth="1"/>
    <col min="32" max="32" width="15.42578125" style="61" customWidth="1"/>
    <col min="33" max="16384" width="9.140625" style="8"/>
  </cols>
  <sheetData>
    <row r="1" spans="1:33" ht="45" x14ac:dyDescent="0.2">
      <c r="A1" s="9" t="s">
        <v>10</v>
      </c>
      <c r="B1" s="9" t="s">
        <v>231</v>
      </c>
      <c r="C1" s="9" t="s">
        <v>230</v>
      </c>
      <c r="D1" s="78" t="s">
        <v>14</v>
      </c>
      <c r="E1" s="9" t="s">
        <v>15</v>
      </c>
      <c r="F1" s="9" t="s">
        <v>24</v>
      </c>
      <c r="G1" s="51" t="s">
        <v>11</v>
      </c>
      <c r="H1" s="52" t="s">
        <v>223</v>
      </c>
      <c r="I1" s="10" t="s">
        <v>222</v>
      </c>
      <c r="J1" s="9" t="s">
        <v>232</v>
      </c>
      <c r="K1" s="10" t="s">
        <v>233</v>
      </c>
      <c r="L1" s="9" t="s">
        <v>234</v>
      </c>
      <c r="M1" s="9" t="s">
        <v>235</v>
      </c>
      <c r="N1" s="11" t="s">
        <v>236</v>
      </c>
      <c r="O1" s="9" t="s">
        <v>229</v>
      </c>
      <c r="P1" s="9" t="s">
        <v>228</v>
      </c>
      <c r="Q1" s="9" t="s">
        <v>224</v>
      </c>
      <c r="R1" s="9" t="s">
        <v>237</v>
      </c>
      <c r="S1" s="9" t="s">
        <v>225</v>
      </c>
      <c r="T1" s="9" t="s">
        <v>238</v>
      </c>
      <c r="U1" s="9" t="s">
        <v>239</v>
      </c>
      <c r="V1" s="9" t="s">
        <v>240</v>
      </c>
      <c r="W1" s="9" t="s">
        <v>241</v>
      </c>
      <c r="X1" s="9" t="s">
        <v>226</v>
      </c>
      <c r="Y1" s="9" t="s">
        <v>242</v>
      </c>
      <c r="Z1" s="9" t="s">
        <v>243</v>
      </c>
      <c r="AA1" s="9" t="s">
        <v>244</v>
      </c>
      <c r="AB1" s="9" t="s">
        <v>245</v>
      </c>
      <c r="AC1" s="9" t="s">
        <v>246</v>
      </c>
      <c r="AD1" s="9" t="s">
        <v>247</v>
      </c>
      <c r="AE1" s="9" t="s">
        <v>227</v>
      </c>
      <c r="AF1" s="9" t="s">
        <v>266</v>
      </c>
      <c r="AG1" s="8" t="s">
        <v>369</v>
      </c>
    </row>
    <row r="2" spans="1:33" ht="33.75" x14ac:dyDescent="0.2">
      <c r="A2" s="75" t="s">
        <v>45</v>
      </c>
      <c r="B2" s="24"/>
      <c r="C2" s="24" t="s">
        <v>272</v>
      </c>
      <c r="D2" s="24">
        <v>39.241666666666667</v>
      </c>
      <c r="E2" s="24">
        <v>-77.673333333333332</v>
      </c>
      <c r="F2" s="24" t="s">
        <v>382</v>
      </c>
      <c r="G2" s="79">
        <v>42141</v>
      </c>
      <c r="H2" s="80">
        <v>0.5625</v>
      </c>
      <c r="I2" s="77" t="s">
        <v>372</v>
      </c>
      <c r="J2" s="24" t="s">
        <v>383</v>
      </c>
      <c r="K2" s="24" t="s">
        <v>49</v>
      </c>
      <c r="L2" s="24" t="s">
        <v>385</v>
      </c>
      <c r="M2" s="24" t="s">
        <v>384</v>
      </c>
      <c r="N2" s="81" t="s">
        <v>386</v>
      </c>
      <c r="O2" s="93">
        <v>5</v>
      </c>
      <c r="P2" s="24" t="s">
        <v>387</v>
      </c>
      <c r="Q2" s="24"/>
      <c r="R2" s="60">
        <v>18</v>
      </c>
      <c r="S2" s="60">
        <v>13</v>
      </c>
      <c r="T2" s="60">
        <v>13</v>
      </c>
      <c r="U2" s="60">
        <v>18</v>
      </c>
      <c r="V2" s="60">
        <v>13</v>
      </c>
      <c r="W2" s="60">
        <v>18</v>
      </c>
      <c r="X2" s="60">
        <v>13</v>
      </c>
      <c r="Y2" s="60">
        <v>6.5</v>
      </c>
      <c r="Z2" s="60">
        <v>6.5</v>
      </c>
      <c r="AA2" s="60">
        <v>9</v>
      </c>
      <c r="AB2" s="60">
        <v>9</v>
      </c>
      <c r="AC2" s="60">
        <v>9</v>
      </c>
      <c r="AD2" s="60">
        <v>9</v>
      </c>
      <c r="AE2" s="60">
        <f>SUM(R2:AD2)</f>
        <v>155</v>
      </c>
      <c r="AF2" s="60" t="s">
        <v>388</v>
      </c>
    </row>
  </sheetData>
  <phoneticPr fontId="4" type="noConversion"/>
  <dataValidations count="1">
    <dataValidation type="custom" errorStyle="information" allowBlank="1" showErrorMessage="1" errorTitle="Select" error="Select between:_x000a__x000a_Optimal, Suboptimal, Marginal and Poor" promptTitle="Select " prompt="Select between:_x000a__x000a_Optimal, Suboptimal, Marginal and Poor" sqref="R15:AE65535 R1:AF1">
      <formula1>"Optimal"</formula1>
    </dataValidation>
  </dataValidations>
  <printOptions gridLines="1"/>
  <pageMargins left="0.34" right="0.3" top="1" bottom="1" header="0.5" footer="0.5"/>
  <pageSetup paperSize="3" scale="81" fitToWidth="2" orientation="landscape" horizontalDpi="4294967293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  <pageSetUpPr fitToPage="1"/>
  </sheetPr>
  <dimension ref="A1:R49"/>
  <sheetViews>
    <sheetView topLeftCell="C4" workbookViewId="0">
      <selection activeCell="H11" sqref="H11"/>
    </sheetView>
  </sheetViews>
  <sheetFormatPr defaultRowHeight="11.25" x14ac:dyDescent="0.2"/>
  <cols>
    <col min="1" max="1" width="32.140625" style="17" customWidth="1"/>
    <col min="2" max="2" width="28" style="17" customWidth="1"/>
    <col min="3" max="3" width="10.140625" style="15" customWidth="1"/>
    <col min="4" max="4" width="11.5703125" style="15" customWidth="1"/>
    <col min="5" max="5" width="21.85546875" style="15" customWidth="1"/>
    <col min="6" max="6" width="12.28515625" style="61" customWidth="1"/>
    <col min="7" max="7" width="11.5703125" style="15" customWidth="1"/>
    <col min="8" max="8" width="50.42578125" style="8" customWidth="1"/>
    <col min="9" max="9" width="7.7109375" style="15" customWidth="1"/>
    <col min="10" max="10" width="7.42578125" style="15" customWidth="1"/>
    <col min="11" max="11" width="7.85546875" style="18" customWidth="1"/>
    <col min="12" max="13" width="9" style="15" customWidth="1"/>
    <col min="14" max="14" width="9" style="18" customWidth="1"/>
    <col min="15" max="16" width="11.5703125" style="16" customWidth="1"/>
    <col min="17" max="17" width="22.5703125" style="19" customWidth="1"/>
    <col min="18" max="16384" width="9.140625" style="19"/>
  </cols>
  <sheetData>
    <row r="1" spans="1:18" ht="33.75" x14ac:dyDescent="0.2">
      <c r="A1" s="30" t="s">
        <v>25</v>
      </c>
      <c r="B1" s="31" t="s">
        <v>26</v>
      </c>
      <c r="C1" s="32" t="s">
        <v>27</v>
      </c>
      <c r="D1" s="32" t="s">
        <v>28</v>
      </c>
      <c r="E1" s="32" t="s">
        <v>29</v>
      </c>
      <c r="F1" s="32" t="s">
        <v>303</v>
      </c>
      <c r="G1" s="32" t="s">
        <v>30</v>
      </c>
      <c r="H1" s="32" t="s">
        <v>31</v>
      </c>
      <c r="I1" s="32" t="s">
        <v>32</v>
      </c>
      <c r="J1" s="32" t="s">
        <v>33</v>
      </c>
      <c r="K1" s="33" t="s">
        <v>34</v>
      </c>
      <c r="L1" s="32" t="s">
        <v>35</v>
      </c>
      <c r="M1" s="32" t="s">
        <v>36</v>
      </c>
      <c r="N1" s="33" t="s">
        <v>37</v>
      </c>
      <c r="O1" s="53" t="s">
        <v>38</v>
      </c>
      <c r="P1" s="54" t="s">
        <v>39</v>
      </c>
      <c r="Q1" s="8" t="s">
        <v>40</v>
      </c>
    </row>
    <row r="2" spans="1:18" s="28" customFormat="1" x14ac:dyDescent="0.2">
      <c r="A2" s="22" t="s">
        <v>41</v>
      </c>
      <c r="B2" s="22" t="s">
        <v>42</v>
      </c>
      <c r="C2" s="34">
        <v>3</v>
      </c>
      <c r="D2" s="26" t="s">
        <v>43</v>
      </c>
      <c r="E2" s="12" t="s">
        <v>270</v>
      </c>
      <c r="F2" s="66"/>
      <c r="G2" s="26"/>
      <c r="H2" s="27" t="s">
        <v>44</v>
      </c>
      <c r="I2" s="26">
        <v>39</v>
      </c>
      <c r="J2" s="34">
        <v>15</v>
      </c>
      <c r="K2" s="35">
        <v>38</v>
      </c>
      <c r="L2" s="34">
        <v>77</v>
      </c>
      <c r="M2" s="34">
        <v>34</v>
      </c>
      <c r="N2" s="36">
        <v>15</v>
      </c>
      <c r="O2" s="37">
        <f t="shared" ref="O2:O38" si="0">(I2)+(J2/60)+(K2/3600)</f>
        <v>39.260555555555555</v>
      </c>
      <c r="P2" s="55">
        <f t="shared" ref="P2:P38" si="1">((L2)+(M2/60)+(N2/3600))*-1</f>
        <v>-77.570833333333326</v>
      </c>
      <c r="Q2" s="20"/>
    </row>
    <row r="3" spans="1:18" s="28" customFormat="1" x14ac:dyDescent="0.2">
      <c r="A3" s="22" t="s">
        <v>41</v>
      </c>
      <c r="B3" s="38" t="s">
        <v>45</v>
      </c>
      <c r="C3" s="39" t="s">
        <v>23</v>
      </c>
      <c r="D3" s="34" t="s">
        <v>46</v>
      </c>
      <c r="E3" s="12" t="s">
        <v>271</v>
      </c>
      <c r="F3" s="66"/>
      <c r="G3" s="34"/>
      <c r="H3" s="27" t="s">
        <v>47</v>
      </c>
      <c r="I3" s="34">
        <v>39</v>
      </c>
      <c r="J3" s="34">
        <v>14</v>
      </c>
      <c r="K3" s="36">
        <v>3</v>
      </c>
      <c r="L3" s="34">
        <v>77</v>
      </c>
      <c r="M3" s="34">
        <v>37</v>
      </c>
      <c r="N3" s="36">
        <v>29</v>
      </c>
      <c r="O3" s="37">
        <f t="shared" si="0"/>
        <v>39.234166666666667</v>
      </c>
      <c r="P3" s="55">
        <f t="shared" si="1"/>
        <v>-77.624722222222218</v>
      </c>
      <c r="Q3" s="20"/>
    </row>
    <row r="4" spans="1:18" s="28" customFormat="1" ht="23.25" x14ac:dyDescent="0.25">
      <c r="A4" s="22" t="s">
        <v>41</v>
      </c>
      <c r="B4" s="22" t="s">
        <v>45</v>
      </c>
      <c r="C4" s="34">
        <v>11</v>
      </c>
      <c r="D4" s="34" t="s">
        <v>48</v>
      </c>
      <c r="E4" s="56" t="s">
        <v>272</v>
      </c>
      <c r="F4" s="66" t="s">
        <v>155</v>
      </c>
      <c r="G4" s="26"/>
      <c r="H4" s="27" t="s">
        <v>49</v>
      </c>
      <c r="I4" s="26">
        <v>39</v>
      </c>
      <c r="J4" s="34">
        <v>14</v>
      </c>
      <c r="K4" s="35">
        <v>30</v>
      </c>
      <c r="L4" s="34">
        <v>77</v>
      </c>
      <c r="M4" s="34">
        <v>40</v>
      </c>
      <c r="N4" s="36">
        <v>24</v>
      </c>
      <c r="O4" s="37">
        <f t="shared" si="0"/>
        <v>39.241666666666667</v>
      </c>
      <c r="P4" s="55">
        <f t="shared" si="1"/>
        <v>-77.673333333333332</v>
      </c>
      <c r="Q4" s="20"/>
    </row>
    <row r="5" spans="1:18" s="28" customFormat="1" x14ac:dyDescent="0.2">
      <c r="A5" s="22" t="s">
        <v>41</v>
      </c>
      <c r="B5" s="22" t="s">
        <v>50</v>
      </c>
      <c r="C5" s="34">
        <v>1</v>
      </c>
      <c r="D5" s="34" t="s">
        <v>51</v>
      </c>
      <c r="E5" s="12" t="s">
        <v>273</v>
      </c>
      <c r="F5" s="59"/>
      <c r="G5" s="34"/>
      <c r="H5" s="23" t="s">
        <v>52</v>
      </c>
      <c r="I5" s="26">
        <v>39</v>
      </c>
      <c r="J5" s="34">
        <v>12</v>
      </c>
      <c r="K5" s="35">
        <v>34</v>
      </c>
      <c r="L5" s="34">
        <v>77</v>
      </c>
      <c r="M5" s="34">
        <v>37</v>
      </c>
      <c r="N5" s="36">
        <v>16</v>
      </c>
      <c r="O5" s="37">
        <f t="shared" si="0"/>
        <v>39.209444444444451</v>
      </c>
      <c r="P5" s="55">
        <f t="shared" si="1"/>
        <v>-77.621111111111105</v>
      </c>
      <c r="Q5" s="20"/>
    </row>
    <row r="6" spans="1:18" s="28" customFormat="1" ht="22.5" x14ac:dyDescent="0.2">
      <c r="A6" s="22" t="s">
        <v>41</v>
      </c>
      <c r="B6" s="38" t="s">
        <v>53</v>
      </c>
      <c r="C6" s="39" t="s">
        <v>23</v>
      </c>
      <c r="D6" s="34" t="s">
        <v>54</v>
      </c>
      <c r="E6" s="12" t="s">
        <v>274</v>
      </c>
      <c r="F6" s="66"/>
      <c r="G6" s="34"/>
      <c r="H6" s="20" t="s">
        <v>55</v>
      </c>
      <c r="I6" s="34">
        <v>39</v>
      </c>
      <c r="J6" s="34">
        <v>13</v>
      </c>
      <c r="K6" s="36">
        <v>8</v>
      </c>
      <c r="L6" s="34">
        <v>77</v>
      </c>
      <c r="M6" s="34">
        <v>37</v>
      </c>
      <c r="N6" s="36">
        <v>45</v>
      </c>
      <c r="O6" s="37">
        <f t="shared" si="0"/>
        <v>39.218888888888891</v>
      </c>
      <c r="P6" s="55">
        <f t="shared" si="1"/>
        <v>-77.629166666666663</v>
      </c>
      <c r="Q6" s="20"/>
    </row>
    <row r="7" spans="1:18" s="28" customFormat="1" x14ac:dyDescent="0.2">
      <c r="A7" s="22" t="s">
        <v>41</v>
      </c>
      <c r="B7" s="38" t="s">
        <v>53</v>
      </c>
      <c r="C7" s="39" t="s">
        <v>23</v>
      </c>
      <c r="D7" s="34" t="s">
        <v>56</v>
      </c>
      <c r="E7" s="12" t="s">
        <v>275</v>
      </c>
      <c r="F7" s="66" t="s">
        <v>155</v>
      </c>
      <c r="G7" s="34"/>
      <c r="H7" s="20" t="s">
        <v>57</v>
      </c>
      <c r="I7" s="34">
        <v>39</v>
      </c>
      <c r="J7" s="34">
        <v>12</v>
      </c>
      <c r="K7" s="36">
        <v>8</v>
      </c>
      <c r="L7" s="34">
        <v>77</v>
      </c>
      <c r="M7" s="34">
        <v>37</v>
      </c>
      <c r="N7" s="36">
        <v>3</v>
      </c>
      <c r="O7" s="37">
        <f t="shared" si="0"/>
        <v>39.202222222222225</v>
      </c>
      <c r="P7" s="55">
        <f t="shared" si="1"/>
        <v>-77.617499999999993</v>
      </c>
      <c r="Q7" s="24"/>
    </row>
    <row r="8" spans="1:18" s="28" customFormat="1" x14ac:dyDescent="0.2">
      <c r="A8" s="22" t="s">
        <v>41</v>
      </c>
      <c r="B8" s="38" t="s">
        <v>53</v>
      </c>
      <c r="C8" s="39" t="s">
        <v>23</v>
      </c>
      <c r="D8" s="34" t="s">
        <v>58</v>
      </c>
      <c r="E8" s="12" t="s">
        <v>276</v>
      </c>
      <c r="F8" s="66"/>
      <c r="G8" s="34"/>
      <c r="H8" s="20" t="s">
        <v>59</v>
      </c>
      <c r="I8" s="34">
        <v>39</v>
      </c>
      <c r="J8" s="34">
        <v>10</v>
      </c>
      <c r="K8" s="36">
        <v>46</v>
      </c>
      <c r="L8" s="34">
        <v>77</v>
      </c>
      <c r="M8" s="34">
        <v>46</v>
      </c>
      <c r="N8" s="36">
        <v>58</v>
      </c>
      <c r="O8" s="37">
        <f t="shared" si="0"/>
        <v>39.179444444444442</v>
      </c>
      <c r="P8" s="55">
        <f t="shared" si="1"/>
        <v>-77.782777777777781</v>
      </c>
      <c r="Q8" s="20"/>
    </row>
    <row r="9" spans="1:18" s="28" customFormat="1" x14ac:dyDescent="0.2">
      <c r="A9" s="22" t="s">
        <v>41</v>
      </c>
      <c r="B9" s="22" t="s">
        <v>53</v>
      </c>
      <c r="C9" s="34">
        <v>4</v>
      </c>
      <c r="D9" s="26" t="s">
        <v>60</v>
      </c>
      <c r="E9" s="12" t="s">
        <v>277</v>
      </c>
      <c r="F9" s="66"/>
      <c r="G9" s="26"/>
      <c r="H9" s="23" t="s">
        <v>61</v>
      </c>
      <c r="I9" s="26">
        <v>39</v>
      </c>
      <c r="J9" s="34">
        <v>8</v>
      </c>
      <c r="K9" s="35">
        <v>30</v>
      </c>
      <c r="L9" s="34">
        <v>77</v>
      </c>
      <c r="M9" s="34">
        <v>42</v>
      </c>
      <c r="N9" s="36">
        <v>58</v>
      </c>
      <c r="O9" s="37">
        <f t="shared" si="0"/>
        <v>39.141666666666666</v>
      </c>
      <c r="P9" s="55">
        <f t="shared" si="1"/>
        <v>-77.716111111111118</v>
      </c>
      <c r="Q9" s="20"/>
    </row>
    <row r="10" spans="1:18" s="28" customFormat="1" x14ac:dyDescent="0.2">
      <c r="A10" s="22" t="s">
        <v>41</v>
      </c>
      <c r="B10" s="38" t="s">
        <v>53</v>
      </c>
      <c r="C10" s="39" t="s">
        <v>23</v>
      </c>
      <c r="D10" s="34" t="s">
        <v>62</v>
      </c>
      <c r="E10" s="12" t="s">
        <v>278</v>
      </c>
      <c r="F10" s="66"/>
      <c r="G10" s="34"/>
      <c r="H10" s="40" t="s">
        <v>63</v>
      </c>
      <c r="I10" s="34">
        <v>39</v>
      </c>
      <c r="J10" s="34">
        <v>10</v>
      </c>
      <c r="K10" s="36">
        <v>16</v>
      </c>
      <c r="L10" s="34">
        <v>77</v>
      </c>
      <c r="M10" s="34">
        <v>46</v>
      </c>
      <c r="N10" s="36">
        <v>9</v>
      </c>
      <c r="O10" s="37">
        <f>(I10)+(J10/60)+(K10/3600)</f>
        <v>39.171111111111109</v>
      </c>
      <c r="P10" s="55">
        <f>((L10)+(M10/60)+(N10/3600))*-1</f>
        <v>-77.769166666666663</v>
      </c>
      <c r="Q10" s="20"/>
    </row>
    <row r="11" spans="1:18" s="28" customFormat="1" ht="34.5" x14ac:dyDescent="0.25">
      <c r="A11" s="22" t="s">
        <v>41</v>
      </c>
      <c r="B11" s="38" t="s">
        <v>354</v>
      </c>
      <c r="C11" s="39">
        <v>17</v>
      </c>
      <c r="D11" s="25" t="s">
        <v>220</v>
      </c>
      <c r="E11" s="56" t="s">
        <v>279</v>
      </c>
      <c r="F11" s="58" t="s">
        <v>151</v>
      </c>
      <c r="G11" s="34"/>
      <c r="H11" s="40" t="s">
        <v>160</v>
      </c>
      <c r="I11" s="34">
        <v>39</v>
      </c>
      <c r="J11" s="34">
        <v>11</v>
      </c>
      <c r="K11" s="36">
        <v>24.84</v>
      </c>
      <c r="L11" s="34">
        <v>77</v>
      </c>
      <c r="M11" s="34">
        <v>36</v>
      </c>
      <c r="N11" s="36">
        <v>53.58</v>
      </c>
      <c r="O11" s="37">
        <v>39.190233333333332</v>
      </c>
      <c r="P11" s="55">
        <v>-77.614883333333324</v>
      </c>
      <c r="Q11" s="20" t="s">
        <v>307</v>
      </c>
    </row>
    <row r="12" spans="1:18" s="28" customFormat="1" x14ac:dyDescent="0.2">
      <c r="A12" s="22" t="s">
        <v>64</v>
      </c>
      <c r="B12" s="22" t="s">
        <v>65</v>
      </c>
      <c r="C12" s="34">
        <v>10</v>
      </c>
      <c r="D12" s="34" t="s">
        <v>66</v>
      </c>
      <c r="E12" s="12" t="s">
        <v>280</v>
      </c>
      <c r="F12" s="58"/>
      <c r="G12" s="26"/>
      <c r="H12" s="40" t="s">
        <v>67</v>
      </c>
      <c r="I12" s="26">
        <v>39</v>
      </c>
      <c r="J12" s="41">
        <v>5</v>
      </c>
      <c r="K12" s="42">
        <v>5.45</v>
      </c>
      <c r="L12" s="34">
        <v>77</v>
      </c>
      <c r="M12" s="34">
        <v>48</v>
      </c>
      <c r="N12" s="43">
        <v>22.46</v>
      </c>
      <c r="O12" s="37">
        <f t="shared" si="0"/>
        <v>39.084847222222223</v>
      </c>
      <c r="P12" s="55">
        <f t="shared" si="1"/>
        <v>-77.806238888888885</v>
      </c>
      <c r="Q12" s="20"/>
    </row>
    <row r="13" spans="1:18" s="28" customFormat="1" x14ac:dyDescent="0.2">
      <c r="A13" s="22" t="s">
        <v>64</v>
      </c>
      <c r="B13" s="22" t="s">
        <v>68</v>
      </c>
      <c r="C13" s="34">
        <v>9</v>
      </c>
      <c r="D13" s="34" t="s">
        <v>69</v>
      </c>
      <c r="E13" s="12" t="s">
        <v>281</v>
      </c>
      <c r="F13" s="66"/>
      <c r="G13" s="26"/>
      <c r="H13" s="40" t="s">
        <v>70</v>
      </c>
      <c r="I13" s="34">
        <v>39</v>
      </c>
      <c r="J13" s="34">
        <v>3</v>
      </c>
      <c r="K13" s="42">
        <v>14</v>
      </c>
      <c r="L13" s="34">
        <v>77</v>
      </c>
      <c r="M13" s="34">
        <v>45</v>
      </c>
      <c r="N13" s="43">
        <v>7</v>
      </c>
      <c r="O13" s="37">
        <f t="shared" si="0"/>
        <v>39.053888888888885</v>
      </c>
      <c r="P13" s="55">
        <f t="shared" si="1"/>
        <v>-77.751944444444447</v>
      </c>
      <c r="Q13" s="20"/>
    </row>
    <row r="14" spans="1:18" s="28" customFormat="1" x14ac:dyDescent="0.2">
      <c r="A14" s="22" t="s">
        <v>71</v>
      </c>
      <c r="B14" s="22" t="s">
        <v>72</v>
      </c>
      <c r="C14" s="34">
        <v>2</v>
      </c>
      <c r="D14" s="34" t="s">
        <v>73</v>
      </c>
      <c r="E14" s="12" t="s">
        <v>282</v>
      </c>
      <c r="F14" s="58" t="s">
        <v>150</v>
      </c>
      <c r="G14" s="26"/>
      <c r="H14" s="23" t="s">
        <v>74</v>
      </c>
      <c r="I14" s="26">
        <v>39</v>
      </c>
      <c r="J14" s="34">
        <v>6</v>
      </c>
      <c r="K14" s="35">
        <v>18</v>
      </c>
      <c r="L14" s="34">
        <v>77</v>
      </c>
      <c r="M14" s="34">
        <v>33</v>
      </c>
      <c r="N14" s="36">
        <v>39</v>
      </c>
      <c r="O14" s="37">
        <f t="shared" si="0"/>
        <v>39.105000000000004</v>
      </c>
      <c r="P14" s="55">
        <f t="shared" si="1"/>
        <v>-77.560833333333335</v>
      </c>
      <c r="Q14" s="20"/>
    </row>
    <row r="15" spans="1:18" s="28" customFormat="1" ht="15" x14ac:dyDescent="0.25">
      <c r="A15" s="22" t="s">
        <v>71</v>
      </c>
      <c r="B15" s="22" t="s">
        <v>322</v>
      </c>
      <c r="C15" s="34">
        <v>18</v>
      </c>
      <c r="D15" s="34" t="s">
        <v>75</v>
      </c>
      <c r="E15" s="56" t="s">
        <v>283</v>
      </c>
      <c r="F15" s="58" t="s">
        <v>163</v>
      </c>
      <c r="G15" s="26" t="s">
        <v>76</v>
      </c>
      <c r="H15" s="23" t="s">
        <v>77</v>
      </c>
      <c r="I15" s="34">
        <v>39</v>
      </c>
      <c r="J15" s="34">
        <v>3</v>
      </c>
      <c r="K15" s="35">
        <v>41</v>
      </c>
      <c r="L15" s="34">
        <v>77</v>
      </c>
      <c r="M15" s="34">
        <v>32</v>
      </c>
      <c r="N15" s="36">
        <v>27</v>
      </c>
      <c r="O15" s="37">
        <f>(I15)+(J15/60)+(K15/3600)</f>
        <v>39.061388888888885</v>
      </c>
      <c r="P15" s="55">
        <f>((L15)+(M15/60)+(N15/3600))*-1</f>
        <v>-77.540833333333325</v>
      </c>
      <c r="Q15" s="20"/>
      <c r="R15" s="29"/>
    </row>
    <row r="16" spans="1:18" s="111" customFormat="1" ht="30" x14ac:dyDescent="0.25">
      <c r="A16" s="97" t="s">
        <v>71</v>
      </c>
      <c r="B16" s="97" t="s">
        <v>322</v>
      </c>
      <c r="C16" s="98"/>
      <c r="D16" s="99"/>
      <c r="E16" s="100" t="s">
        <v>327</v>
      </c>
      <c r="F16" s="101" t="s">
        <v>163</v>
      </c>
      <c r="G16" s="102"/>
      <c r="H16" s="103" t="s">
        <v>334</v>
      </c>
      <c r="I16" s="104">
        <f>TRUNC(O16)</f>
        <v>38</v>
      </c>
      <c r="J16" s="99">
        <f>TRUNC((O16-I16)*60)</f>
        <v>57</v>
      </c>
      <c r="K16" s="105">
        <f>(((O16-I16)*60) - TRUNC((O16-I16)*60))*60</f>
        <v>35.74799999999982</v>
      </c>
      <c r="L16" s="104">
        <f>-TRUNC(P16)</f>
        <v>77</v>
      </c>
      <c r="M16" s="99">
        <f>-TRUNC((P16+L16)*60)</f>
        <v>32</v>
      </c>
      <c r="N16" s="106">
        <f>-ROUND(((((P16-L16)*60) - TRUNC((P16-L16)*60))*60),0)</f>
        <v>41</v>
      </c>
      <c r="O16" s="107">
        <v>38.95993</v>
      </c>
      <c r="P16" s="108">
        <v>-77.544690000000003</v>
      </c>
      <c r="Q16" s="109" t="s">
        <v>323</v>
      </c>
      <c r="R16" s="110"/>
    </row>
    <row r="17" spans="1:17" s="28" customFormat="1" x14ac:dyDescent="0.2">
      <c r="A17" s="22" t="s">
        <v>78</v>
      </c>
      <c r="B17" s="22" t="s">
        <v>79</v>
      </c>
      <c r="C17" s="34">
        <v>12</v>
      </c>
      <c r="D17" s="34" t="s">
        <v>80</v>
      </c>
      <c r="E17" s="12" t="s">
        <v>284</v>
      </c>
      <c r="F17" s="58"/>
      <c r="G17" s="26"/>
      <c r="H17" s="27" t="s">
        <v>81</v>
      </c>
      <c r="I17" s="26">
        <v>38</v>
      </c>
      <c r="J17" s="34">
        <v>59</v>
      </c>
      <c r="K17" s="35">
        <v>53</v>
      </c>
      <c r="L17" s="34">
        <v>77</v>
      </c>
      <c r="M17" s="34">
        <v>50</v>
      </c>
      <c r="N17" s="36">
        <v>29</v>
      </c>
      <c r="O17" s="37">
        <f t="shared" si="0"/>
        <v>38.99805555555556</v>
      </c>
      <c r="P17" s="55">
        <f t="shared" si="1"/>
        <v>-77.841388888888886</v>
      </c>
      <c r="Q17" s="20"/>
    </row>
    <row r="18" spans="1:17" s="28" customFormat="1" ht="15" x14ac:dyDescent="0.25">
      <c r="A18" s="22" t="s">
        <v>82</v>
      </c>
      <c r="B18" s="22" t="s">
        <v>83</v>
      </c>
      <c r="C18" s="34">
        <v>6</v>
      </c>
      <c r="D18" s="34" t="s">
        <v>84</v>
      </c>
      <c r="E18" s="56" t="s">
        <v>285</v>
      </c>
      <c r="F18" s="66" t="s">
        <v>159</v>
      </c>
      <c r="G18" s="26"/>
      <c r="H18" s="27" t="s">
        <v>85</v>
      </c>
      <c r="I18" s="26">
        <v>39</v>
      </c>
      <c r="J18" s="34">
        <v>5</v>
      </c>
      <c r="K18" s="35">
        <v>27</v>
      </c>
      <c r="L18" s="34">
        <v>77</v>
      </c>
      <c r="M18" s="34">
        <v>41</v>
      </c>
      <c r="N18" s="36">
        <v>9</v>
      </c>
      <c r="O18" s="37">
        <f t="shared" si="0"/>
        <v>39.090833333333336</v>
      </c>
      <c r="P18" s="55">
        <f t="shared" si="1"/>
        <v>-77.685833333333335</v>
      </c>
      <c r="Q18" s="20"/>
    </row>
    <row r="19" spans="1:17" s="28" customFormat="1" x14ac:dyDescent="0.2">
      <c r="A19" s="22" t="s">
        <v>82</v>
      </c>
      <c r="B19" s="22" t="s">
        <v>83</v>
      </c>
      <c r="C19" s="39" t="s">
        <v>86</v>
      </c>
      <c r="D19" s="39"/>
      <c r="E19" s="13"/>
      <c r="F19" s="66"/>
      <c r="G19" s="26"/>
      <c r="H19" s="27" t="s">
        <v>87</v>
      </c>
      <c r="I19" s="34">
        <v>39</v>
      </c>
      <c r="J19" s="34">
        <v>5</v>
      </c>
      <c r="K19" s="36">
        <v>29</v>
      </c>
      <c r="L19" s="34">
        <v>77</v>
      </c>
      <c r="M19" s="34">
        <v>40</v>
      </c>
      <c r="N19" s="36">
        <v>58</v>
      </c>
      <c r="O19" s="37">
        <f t="shared" si="0"/>
        <v>39.091388888888893</v>
      </c>
      <c r="P19" s="55">
        <f t="shared" si="1"/>
        <v>-77.682777777777787</v>
      </c>
      <c r="Q19" s="20"/>
    </row>
    <row r="20" spans="1:17" s="28" customFormat="1" x14ac:dyDescent="0.2">
      <c r="A20" s="22" t="s">
        <v>82</v>
      </c>
      <c r="B20" s="22" t="s">
        <v>88</v>
      </c>
      <c r="C20" s="39" t="s">
        <v>89</v>
      </c>
      <c r="D20" s="34" t="s">
        <v>90</v>
      </c>
      <c r="E20" s="12" t="s">
        <v>286</v>
      </c>
      <c r="F20" s="66"/>
      <c r="G20" s="26"/>
      <c r="H20" s="27" t="s">
        <v>91</v>
      </c>
      <c r="I20" s="34">
        <v>39</v>
      </c>
      <c r="J20" s="34">
        <v>7</v>
      </c>
      <c r="K20" s="36">
        <v>11</v>
      </c>
      <c r="L20" s="34">
        <v>77</v>
      </c>
      <c r="M20" s="34">
        <v>43</v>
      </c>
      <c r="N20" s="36">
        <v>42</v>
      </c>
      <c r="O20" s="37">
        <f t="shared" si="0"/>
        <v>39.119722222222222</v>
      </c>
      <c r="P20" s="55">
        <f t="shared" si="1"/>
        <v>-77.728333333333339</v>
      </c>
      <c r="Q20" s="20"/>
    </row>
    <row r="21" spans="1:17" s="28" customFormat="1" x14ac:dyDescent="0.2">
      <c r="A21" s="22" t="s">
        <v>82</v>
      </c>
      <c r="B21" s="22" t="s">
        <v>92</v>
      </c>
      <c r="C21" s="39" t="s">
        <v>93</v>
      </c>
      <c r="D21" s="39"/>
      <c r="E21" s="13"/>
      <c r="F21" s="66"/>
      <c r="G21" s="26"/>
      <c r="H21" s="27" t="s">
        <v>94</v>
      </c>
      <c r="I21" s="34">
        <v>39</v>
      </c>
      <c r="J21" s="34">
        <v>7</v>
      </c>
      <c r="K21" s="36">
        <v>0</v>
      </c>
      <c r="L21" s="34">
        <v>77</v>
      </c>
      <c r="M21" s="34">
        <v>45</v>
      </c>
      <c r="N21" s="36">
        <v>1</v>
      </c>
      <c r="O21" s="37">
        <f t="shared" si="0"/>
        <v>39.116666666666667</v>
      </c>
      <c r="P21" s="55">
        <f t="shared" si="1"/>
        <v>-77.750277777777782</v>
      </c>
      <c r="Q21" s="20"/>
    </row>
    <row r="22" spans="1:17" s="28" customFormat="1" x14ac:dyDescent="0.2">
      <c r="A22" s="22" t="s">
        <v>82</v>
      </c>
      <c r="B22" s="22" t="s">
        <v>92</v>
      </c>
      <c r="C22" s="39" t="s">
        <v>95</v>
      </c>
      <c r="D22" s="39" t="s">
        <v>96</v>
      </c>
      <c r="E22" s="12" t="s">
        <v>287</v>
      </c>
      <c r="F22" s="66"/>
      <c r="G22" s="26" t="s">
        <v>97</v>
      </c>
      <c r="H22" s="27" t="s">
        <v>98</v>
      </c>
      <c r="I22" s="34">
        <v>39</v>
      </c>
      <c r="J22" s="34">
        <v>4</v>
      </c>
      <c r="K22" s="36">
        <v>39</v>
      </c>
      <c r="L22" s="34">
        <v>77</v>
      </c>
      <c r="M22" s="34">
        <v>41</v>
      </c>
      <c r="N22" s="36">
        <v>56</v>
      </c>
      <c r="O22" s="37">
        <f t="shared" si="0"/>
        <v>39.077500000000001</v>
      </c>
      <c r="P22" s="55">
        <f t="shared" si="1"/>
        <v>-77.698888888888888</v>
      </c>
      <c r="Q22" s="20"/>
    </row>
    <row r="23" spans="1:17" s="28" customFormat="1" x14ac:dyDescent="0.2">
      <c r="A23" s="22" t="s">
        <v>82</v>
      </c>
      <c r="B23" s="22" t="s">
        <v>92</v>
      </c>
      <c r="C23" s="39" t="s">
        <v>99</v>
      </c>
      <c r="D23" s="39"/>
      <c r="E23" s="13"/>
      <c r="F23" s="66"/>
      <c r="G23" s="26"/>
      <c r="H23" s="27" t="s">
        <v>100</v>
      </c>
      <c r="I23" s="34">
        <v>39</v>
      </c>
      <c r="J23" s="34">
        <v>4</v>
      </c>
      <c r="K23" s="36">
        <v>17</v>
      </c>
      <c r="L23" s="34">
        <v>77</v>
      </c>
      <c r="M23" s="34">
        <v>41</v>
      </c>
      <c r="N23" s="36">
        <v>1</v>
      </c>
      <c r="O23" s="37">
        <f t="shared" si="0"/>
        <v>39.07138888888889</v>
      </c>
      <c r="P23" s="55">
        <f t="shared" si="1"/>
        <v>-77.683611111111119</v>
      </c>
      <c r="Q23" s="20"/>
    </row>
    <row r="24" spans="1:17" s="28" customFormat="1" x14ac:dyDescent="0.2">
      <c r="A24" s="22" t="s">
        <v>82</v>
      </c>
      <c r="B24" s="22" t="s">
        <v>92</v>
      </c>
      <c r="C24" s="39" t="s">
        <v>101</v>
      </c>
      <c r="D24" s="39"/>
      <c r="E24" s="13"/>
      <c r="F24" s="66"/>
      <c r="G24" s="26"/>
      <c r="H24" s="27" t="s">
        <v>102</v>
      </c>
      <c r="I24" s="34">
        <v>39</v>
      </c>
      <c r="J24" s="34">
        <v>8</v>
      </c>
      <c r="K24" s="36">
        <v>12</v>
      </c>
      <c r="L24" s="34">
        <v>77</v>
      </c>
      <c r="M24" s="34">
        <v>45</v>
      </c>
      <c r="N24" s="36">
        <v>55</v>
      </c>
      <c r="O24" s="37">
        <f t="shared" si="0"/>
        <v>39.136666666666663</v>
      </c>
      <c r="P24" s="55">
        <f t="shared" si="1"/>
        <v>-77.765277777777783</v>
      </c>
      <c r="Q24" s="20"/>
    </row>
    <row r="25" spans="1:17" s="28" customFormat="1" x14ac:dyDescent="0.2">
      <c r="A25" s="22" t="s">
        <v>82</v>
      </c>
      <c r="B25" s="22" t="s">
        <v>103</v>
      </c>
      <c r="C25" s="34">
        <v>7</v>
      </c>
      <c r="D25" s="34" t="s">
        <v>104</v>
      </c>
      <c r="E25" s="12" t="s">
        <v>288</v>
      </c>
      <c r="F25" s="66"/>
      <c r="G25" s="26"/>
      <c r="H25" s="27" t="s">
        <v>105</v>
      </c>
      <c r="I25" s="26">
        <v>39</v>
      </c>
      <c r="J25" s="34">
        <v>7</v>
      </c>
      <c r="K25" s="35">
        <v>8</v>
      </c>
      <c r="L25" s="34">
        <v>77</v>
      </c>
      <c r="M25" s="34">
        <v>45</v>
      </c>
      <c r="N25" s="36">
        <v>9</v>
      </c>
      <c r="O25" s="37">
        <f t="shared" si="0"/>
        <v>39.11888888888889</v>
      </c>
      <c r="P25" s="55">
        <f t="shared" si="1"/>
        <v>-77.752499999999998</v>
      </c>
      <c r="Q25" s="20"/>
    </row>
    <row r="26" spans="1:17" s="28" customFormat="1" x14ac:dyDescent="0.2">
      <c r="A26" s="22" t="s">
        <v>82</v>
      </c>
      <c r="B26" s="22" t="s">
        <v>106</v>
      </c>
      <c r="C26" s="39" t="s">
        <v>107</v>
      </c>
      <c r="D26" s="39" t="s">
        <v>108</v>
      </c>
      <c r="E26" s="12" t="s">
        <v>289</v>
      </c>
      <c r="F26" s="59"/>
      <c r="G26" s="26"/>
      <c r="H26" s="27" t="s">
        <v>109</v>
      </c>
      <c r="I26" s="34">
        <v>39</v>
      </c>
      <c r="J26" s="34">
        <v>7</v>
      </c>
      <c r="K26" s="36">
        <v>45</v>
      </c>
      <c r="L26" s="34">
        <v>77</v>
      </c>
      <c r="M26" s="34">
        <v>46</v>
      </c>
      <c r="N26" s="36">
        <v>9</v>
      </c>
      <c r="O26" s="37">
        <f t="shared" si="0"/>
        <v>39.12916666666667</v>
      </c>
      <c r="P26" s="55">
        <f t="shared" si="1"/>
        <v>-77.769166666666663</v>
      </c>
      <c r="Q26" s="20"/>
    </row>
    <row r="27" spans="1:17" s="28" customFormat="1" ht="15" x14ac:dyDescent="0.25">
      <c r="A27" s="22" t="s">
        <v>110</v>
      </c>
      <c r="B27" s="22" t="s">
        <v>111</v>
      </c>
      <c r="C27" s="39"/>
      <c r="D27" s="39" t="s">
        <v>112</v>
      </c>
      <c r="E27" s="56" t="s">
        <v>290</v>
      </c>
      <c r="F27" s="67"/>
      <c r="G27" s="26"/>
      <c r="H27" s="27" t="s">
        <v>113</v>
      </c>
      <c r="I27" s="34">
        <v>39</v>
      </c>
      <c r="J27" s="34">
        <v>8</v>
      </c>
      <c r="K27" s="36">
        <v>39</v>
      </c>
      <c r="L27" s="34">
        <v>77</v>
      </c>
      <c r="M27" s="34">
        <v>32</v>
      </c>
      <c r="N27" s="36">
        <v>11</v>
      </c>
      <c r="O27" s="37">
        <f t="shared" si="0"/>
        <v>39.144166666666663</v>
      </c>
      <c r="P27" s="55">
        <f t="shared" si="1"/>
        <v>-77.536388888888894</v>
      </c>
      <c r="Q27" s="65" t="s">
        <v>335</v>
      </c>
    </row>
    <row r="28" spans="1:17" ht="23.25" x14ac:dyDescent="0.25">
      <c r="A28" s="22" t="s">
        <v>110</v>
      </c>
      <c r="B28" s="22" t="s">
        <v>344</v>
      </c>
      <c r="C28" s="14"/>
      <c r="D28" s="14"/>
      <c r="E28" s="56" t="s">
        <v>340</v>
      </c>
      <c r="F28" s="60" t="s">
        <v>341</v>
      </c>
      <c r="G28" s="14"/>
      <c r="H28" s="24" t="s">
        <v>342</v>
      </c>
      <c r="I28" s="14">
        <v>38</v>
      </c>
      <c r="J28" s="14">
        <v>57</v>
      </c>
      <c r="K28" s="48">
        <v>34.42</v>
      </c>
      <c r="L28" s="14">
        <v>77</v>
      </c>
      <c r="M28" s="14">
        <v>32</v>
      </c>
      <c r="N28" s="48">
        <v>41.03</v>
      </c>
      <c r="O28" s="49">
        <v>39.142583000000002</v>
      </c>
      <c r="P28" s="49">
        <v>-77.541612000000001</v>
      </c>
      <c r="Q28" s="65" t="s">
        <v>343</v>
      </c>
    </row>
    <row r="29" spans="1:17" s="28" customFormat="1" ht="15" x14ac:dyDescent="0.25">
      <c r="A29" s="22" t="s">
        <v>114</v>
      </c>
      <c r="B29" s="22" t="s">
        <v>115</v>
      </c>
      <c r="C29" s="39">
        <v>13</v>
      </c>
      <c r="D29" s="39" t="s">
        <v>116</v>
      </c>
      <c r="E29" s="56" t="s">
        <v>291</v>
      </c>
      <c r="F29" s="67" t="s">
        <v>304</v>
      </c>
      <c r="G29" s="26"/>
      <c r="H29" s="27" t="s">
        <v>305</v>
      </c>
      <c r="I29" s="26">
        <v>39</v>
      </c>
      <c r="J29" s="34">
        <v>2</v>
      </c>
      <c r="K29" s="35">
        <v>8</v>
      </c>
      <c r="L29" s="34">
        <v>77</v>
      </c>
      <c r="M29" s="34">
        <v>29</v>
      </c>
      <c r="N29" s="36">
        <v>18</v>
      </c>
      <c r="O29" s="37">
        <f t="shared" si="0"/>
        <v>39.035555555555554</v>
      </c>
      <c r="P29" s="55">
        <f t="shared" si="1"/>
        <v>-77.48833333333333</v>
      </c>
      <c r="Q29" s="20"/>
    </row>
    <row r="30" spans="1:17" s="28" customFormat="1" x14ac:dyDescent="0.2">
      <c r="A30" s="22" t="s">
        <v>114</v>
      </c>
      <c r="B30" s="38" t="s">
        <v>115</v>
      </c>
      <c r="C30" s="34" t="s">
        <v>117</v>
      </c>
      <c r="D30" s="34" t="s">
        <v>118</v>
      </c>
      <c r="E30" s="12" t="s">
        <v>292</v>
      </c>
      <c r="F30" s="66"/>
      <c r="G30" s="26"/>
      <c r="H30" s="40" t="s">
        <v>119</v>
      </c>
      <c r="I30" s="26">
        <v>39</v>
      </c>
      <c r="J30" s="34">
        <v>1</v>
      </c>
      <c r="K30" s="35">
        <v>54</v>
      </c>
      <c r="L30" s="34">
        <v>77</v>
      </c>
      <c r="M30" s="34">
        <v>27</v>
      </c>
      <c r="N30" s="36">
        <v>36</v>
      </c>
      <c r="O30" s="37">
        <f t="shared" si="0"/>
        <v>39.031666666666666</v>
      </c>
      <c r="P30" s="55">
        <f t="shared" si="1"/>
        <v>-77.460000000000008</v>
      </c>
      <c r="Q30" s="20"/>
    </row>
    <row r="31" spans="1:17" s="28" customFormat="1" x14ac:dyDescent="0.2">
      <c r="A31" s="22" t="s">
        <v>114</v>
      </c>
      <c r="B31" s="22" t="s">
        <v>120</v>
      </c>
      <c r="C31" s="34"/>
      <c r="D31" s="39" t="s">
        <v>121</v>
      </c>
      <c r="E31" s="12" t="s">
        <v>293</v>
      </c>
      <c r="F31" s="66"/>
      <c r="G31" s="26" t="s">
        <v>122</v>
      </c>
      <c r="H31" s="27" t="s">
        <v>123</v>
      </c>
      <c r="I31" s="34">
        <v>39</v>
      </c>
      <c r="J31" s="34">
        <v>2</v>
      </c>
      <c r="K31" s="36">
        <v>56</v>
      </c>
      <c r="L31" s="34">
        <v>77</v>
      </c>
      <c r="M31" s="34">
        <v>25</v>
      </c>
      <c r="N31" s="36">
        <v>54</v>
      </c>
      <c r="O31" s="37">
        <f t="shared" si="0"/>
        <v>39.048888888888889</v>
      </c>
      <c r="P31" s="55">
        <f t="shared" si="1"/>
        <v>-77.431666666666672</v>
      </c>
      <c r="Q31" s="20"/>
    </row>
    <row r="32" spans="1:17" s="28" customFormat="1" x14ac:dyDescent="0.2">
      <c r="A32" s="38" t="s">
        <v>124</v>
      </c>
      <c r="B32" s="38" t="s">
        <v>125</v>
      </c>
      <c r="C32" s="34"/>
      <c r="D32" s="34" t="s">
        <v>126</v>
      </c>
      <c r="E32" s="12" t="s">
        <v>294</v>
      </c>
      <c r="F32" s="66"/>
      <c r="G32" s="34"/>
      <c r="H32" s="20" t="s">
        <v>127</v>
      </c>
      <c r="I32" s="34">
        <v>39</v>
      </c>
      <c r="J32" s="34">
        <v>18</v>
      </c>
      <c r="K32" s="36">
        <v>24</v>
      </c>
      <c r="L32" s="34">
        <v>77</v>
      </c>
      <c r="M32" s="34">
        <v>39</v>
      </c>
      <c r="N32" s="36">
        <v>5</v>
      </c>
      <c r="O32" s="37">
        <f t="shared" si="0"/>
        <v>39.306666666666665</v>
      </c>
      <c r="P32" s="55">
        <f t="shared" si="1"/>
        <v>-77.651388888888889</v>
      </c>
      <c r="Q32" s="20"/>
    </row>
    <row r="33" spans="1:18" s="28" customFormat="1" x14ac:dyDescent="0.2">
      <c r="A33" s="38" t="s">
        <v>124</v>
      </c>
      <c r="B33" s="38" t="s">
        <v>125</v>
      </c>
      <c r="C33" s="34"/>
      <c r="D33" s="34" t="s">
        <v>128</v>
      </c>
      <c r="E33" s="12" t="s">
        <v>295</v>
      </c>
      <c r="F33" s="66"/>
      <c r="G33" s="34"/>
      <c r="H33" s="20" t="s">
        <v>129</v>
      </c>
      <c r="I33" s="34">
        <v>39</v>
      </c>
      <c r="J33" s="34">
        <v>17</v>
      </c>
      <c r="K33" s="36">
        <v>12</v>
      </c>
      <c r="L33" s="34">
        <v>77</v>
      </c>
      <c r="M33" s="34">
        <v>39</v>
      </c>
      <c r="N33" s="36">
        <v>39</v>
      </c>
      <c r="O33" s="37">
        <f t="shared" si="0"/>
        <v>39.286666666666662</v>
      </c>
      <c r="P33" s="55">
        <f t="shared" si="1"/>
        <v>-77.660833333333343</v>
      </c>
      <c r="Q33" s="20"/>
    </row>
    <row r="34" spans="1:18" s="28" customFormat="1" ht="22.5" x14ac:dyDescent="0.2">
      <c r="A34" s="22" t="s">
        <v>110</v>
      </c>
      <c r="B34" s="38" t="s">
        <v>130</v>
      </c>
      <c r="C34" s="39">
        <v>16</v>
      </c>
      <c r="D34" s="39" t="s">
        <v>131</v>
      </c>
      <c r="E34" s="12" t="s">
        <v>296</v>
      </c>
      <c r="F34" s="66"/>
      <c r="G34" s="34"/>
      <c r="H34" s="20" t="s">
        <v>132</v>
      </c>
      <c r="I34" s="45">
        <v>39</v>
      </c>
      <c r="J34" s="45">
        <v>8</v>
      </c>
      <c r="K34" s="46">
        <v>45.29</v>
      </c>
      <c r="L34" s="45">
        <v>77</v>
      </c>
      <c r="M34" s="45">
        <v>33</v>
      </c>
      <c r="N34" s="46">
        <v>18.54</v>
      </c>
      <c r="O34" s="37">
        <f t="shared" si="0"/>
        <v>39.145913888888892</v>
      </c>
      <c r="P34" s="55">
        <f t="shared" si="1"/>
        <v>-77.555149999999998</v>
      </c>
      <c r="Q34" s="20" t="s">
        <v>133</v>
      </c>
    </row>
    <row r="35" spans="1:18" s="28" customFormat="1" x14ac:dyDescent="0.2">
      <c r="A35" s="22" t="s">
        <v>110</v>
      </c>
      <c r="B35" s="22" t="s">
        <v>130</v>
      </c>
      <c r="C35" s="34">
        <v>5</v>
      </c>
      <c r="D35" s="34" t="s">
        <v>134</v>
      </c>
      <c r="E35" s="57" t="s">
        <v>297</v>
      </c>
      <c r="F35" s="66" t="s">
        <v>150</v>
      </c>
      <c r="G35" s="26" t="s">
        <v>135</v>
      </c>
      <c r="H35" s="27" t="s">
        <v>136</v>
      </c>
      <c r="I35" s="26">
        <v>39</v>
      </c>
      <c r="J35" s="34">
        <v>10</v>
      </c>
      <c r="K35" s="42">
        <v>29.36</v>
      </c>
      <c r="L35" s="34">
        <v>77</v>
      </c>
      <c r="M35" s="47">
        <v>31</v>
      </c>
      <c r="N35" s="43">
        <v>47.62</v>
      </c>
      <c r="O35" s="37">
        <f t="shared" si="0"/>
        <v>39.174822222222218</v>
      </c>
      <c r="P35" s="55">
        <f t="shared" si="1"/>
        <v>-77.529894444444437</v>
      </c>
      <c r="Q35" s="20" t="s">
        <v>137</v>
      </c>
    </row>
    <row r="36" spans="1:18" s="28" customFormat="1" ht="15" x14ac:dyDescent="0.25">
      <c r="A36" s="22" t="s">
        <v>138</v>
      </c>
      <c r="B36" s="22" t="s">
        <v>139</v>
      </c>
      <c r="C36" s="39" t="s">
        <v>140</v>
      </c>
      <c r="D36" s="39" t="s">
        <v>141</v>
      </c>
      <c r="E36" s="56" t="s">
        <v>298</v>
      </c>
      <c r="F36" s="66"/>
      <c r="G36" s="26"/>
      <c r="H36" s="23" t="s">
        <v>142</v>
      </c>
      <c r="I36" s="34">
        <v>39</v>
      </c>
      <c r="J36" s="34">
        <v>17</v>
      </c>
      <c r="K36" s="36">
        <v>18</v>
      </c>
      <c r="L36" s="34">
        <v>77</v>
      </c>
      <c r="M36" s="34">
        <v>44</v>
      </c>
      <c r="N36" s="36">
        <v>12</v>
      </c>
      <c r="O36" s="37">
        <f t="shared" si="0"/>
        <v>39.288333333333334</v>
      </c>
      <c r="P36" s="55">
        <f t="shared" si="1"/>
        <v>-77.736666666666665</v>
      </c>
      <c r="Q36" s="20"/>
    </row>
    <row r="37" spans="1:18" s="28" customFormat="1" ht="45.75" x14ac:dyDescent="0.25">
      <c r="A37" s="22" t="s">
        <v>138</v>
      </c>
      <c r="B37" s="22" t="s">
        <v>143</v>
      </c>
      <c r="C37" s="39">
        <v>15</v>
      </c>
      <c r="D37" s="39" t="s">
        <v>144</v>
      </c>
      <c r="E37" s="56" t="s">
        <v>299</v>
      </c>
      <c r="F37" s="66" t="s">
        <v>151</v>
      </c>
      <c r="G37" s="26"/>
      <c r="H37" s="23" t="s">
        <v>145</v>
      </c>
      <c r="I37" s="34">
        <v>39</v>
      </c>
      <c r="J37" s="34">
        <v>17</v>
      </c>
      <c r="K37" s="43">
        <v>16.600000000000001</v>
      </c>
      <c r="L37" s="34">
        <v>77</v>
      </c>
      <c r="M37" s="34">
        <v>44</v>
      </c>
      <c r="N37" s="43">
        <v>16.71</v>
      </c>
      <c r="O37" s="37">
        <f t="shared" si="0"/>
        <v>39.287944444444442</v>
      </c>
      <c r="P37" s="55">
        <f t="shared" si="1"/>
        <v>-77.737975000000006</v>
      </c>
      <c r="Q37" s="20" t="s">
        <v>248</v>
      </c>
    </row>
    <row r="38" spans="1:18" s="28" customFormat="1" x14ac:dyDescent="0.2">
      <c r="A38" s="22" t="s">
        <v>146</v>
      </c>
      <c r="B38" s="22" t="s">
        <v>147</v>
      </c>
      <c r="C38" s="39">
        <v>14</v>
      </c>
      <c r="D38" s="39" t="s">
        <v>148</v>
      </c>
      <c r="E38" s="12" t="s">
        <v>300</v>
      </c>
      <c r="F38" s="66"/>
      <c r="G38" s="26"/>
      <c r="H38" s="27" t="s">
        <v>149</v>
      </c>
      <c r="I38" s="34">
        <v>39</v>
      </c>
      <c r="J38" s="34">
        <v>1</v>
      </c>
      <c r="K38" s="43">
        <v>46.28</v>
      </c>
      <c r="L38" s="34">
        <v>77</v>
      </c>
      <c r="M38" s="34">
        <v>22</v>
      </c>
      <c r="N38" s="43">
        <v>2.63</v>
      </c>
      <c r="O38" s="37">
        <f t="shared" si="0"/>
        <v>39.029522222222219</v>
      </c>
      <c r="P38" s="55">
        <f t="shared" si="1"/>
        <v>-77.367397222222209</v>
      </c>
      <c r="Q38" s="20"/>
    </row>
    <row r="39" spans="1:18" ht="22.5" x14ac:dyDescent="0.2">
      <c r="A39" s="22" t="s">
        <v>41</v>
      </c>
      <c r="B39" s="22" t="s">
        <v>53</v>
      </c>
      <c r="C39" s="14"/>
      <c r="D39" s="34"/>
      <c r="E39" s="12" t="s">
        <v>301</v>
      </c>
      <c r="F39" s="60"/>
      <c r="G39" s="14" t="s">
        <v>156</v>
      </c>
      <c r="H39" s="23" t="s">
        <v>157</v>
      </c>
      <c r="I39" s="14">
        <v>39</v>
      </c>
      <c r="J39" s="14">
        <v>11</v>
      </c>
      <c r="K39" s="48">
        <v>26.998799999992116</v>
      </c>
      <c r="L39" s="14">
        <v>77</v>
      </c>
      <c r="M39" s="14">
        <v>36</v>
      </c>
      <c r="N39" s="48">
        <v>56.998799999981884</v>
      </c>
      <c r="O39" s="37">
        <f>(I39)+(J39/60)+(K39/3600)</f>
        <v>39.190832999999998</v>
      </c>
      <c r="P39" s="55">
        <f>((L39)+(M39/60)+(N39/3600))*-1</f>
        <v>-77.615832999999995</v>
      </c>
      <c r="Q39" s="24" t="s">
        <v>158</v>
      </c>
    </row>
    <row r="40" spans="1:18" ht="23.25" x14ac:dyDescent="0.25">
      <c r="A40" s="22" t="s">
        <v>114</v>
      </c>
      <c r="B40" s="22" t="s">
        <v>120</v>
      </c>
      <c r="C40" s="39">
        <v>19</v>
      </c>
      <c r="D40" s="13" t="s">
        <v>221</v>
      </c>
      <c r="E40" s="56" t="s">
        <v>302</v>
      </c>
      <c r="F40" s="60" t="s">
        <v>151</v>
      </c>
      <c r="G40" s="14"/>
      <c r="H40" s="20" t="s">
        <v>333</v>
      </c>
      <c r="I40" s="44">
        <f>TRUNC(O40)</f>
        <v>38</v>
      </c>
      <c r="J40" s="34">
        <f>TRUNC((O40-I40)*60)</f>
        <v>59</v>
      </c>
      <c r="K40" s="35">
        <f>(((O40-I40)*60) - TRUNC((O40-I40)*60))*60</f>
        <v>2.6999999999907232</v>
      </c>
      <c r="L40" s="44">
        <f>-TRUNC(P40)</f>
        <v>77</v>
      </c>
      <c r="M40" s="34">
        <f>-TRUNC((P40+L40)*60)</f>
        <v>29</v>
      </c>
      <c r="N40" s="36">
        <f>-ROUND(((((P40-L40)*60) - TRUNC((P40-L40)*60))*60),0)</f>
        <v>53</v>
      </c>
      <c r="O40" s="37">
        <v>38.984083333333331</v>
      </c>
      <c r="P40" s="37">
        <v>-77.49818333333333</v>
      </c>
      <c r="Q40" s="24" t="s">
        <v>264</v>
      </c>
    </row>
    <row r="41" spans="1:18" ht="15" x14ac:dyDescent="0.25">
      <c r="A41" s="22" t="s">
        <v>71</v>
      </c>
      <c r="B41" s="22" t="s">
        <v>346</v>
      </c>
      <c r="C41" s="39">
        <v>20</v>
      </c>
      <c r="D41" s="34" t="s">
        <v>164</v>
      </c>
      <c r="E41" s="56" t="s">
        <v>268</v>
      </c>
      <c r="F41" s="60" t="s">
        <v>151</v>
      </c>
      <c r="G41" s="14"/>
      <c r="H41" s="23" t="s">
        <v>267</v>
      </c>
      <c r="I41" s="34">
        <v>39</v>
      </c>
      <c r="J41" s="34">
        <v>1</v>
      </c>
      <c r="K41" s="36">
        <v>42.06</v>
      </c>
      <c r="L41" s="34">
        <v>77</v>
      </c>
      <c r="M41" s="34">
        <v>35</v>
      </c>
      <c r="N41" s="36">
        <v>25.98</v>
      </c>
      <c r="O41" s="37">
        <v>39.028349999999996</v>
      </c>
      <c r="P41" s="37">
        <v>-77.590549999999993</v>
      </c>
      <c r="Q41" s="24" t="s">
        <v>162</v>
      </c>
    </row>
    <row r="42" spans="1:18" ht="15" x14ac:dyDescent="0.25">
      <c r="A42" s="22" t="s">
        <v>71</v>
      </c>
      <c r="B42" s="22" t="s">
        <v>345</v>
      </c>
      <c r="C42" s="39">
        <v>21</v>
      </c>
      <c r="D42" s="34" t="s">
        <v>165</v>
      </c>
      <c r="E42" s="56" t="s">
        <v>269</v>
      </c>
      <c r="F42" s="60" t="s">
        <v>151</v>
      </c>
      <c r="G42" s="14"/>
      <c r="H42" s="23" t="s">
        <v>161</v>
      </c>
      <c r="I42" s="34">
        <v>39</v>
      </c>
      <c r="J42" s="34">
        <v>1</v>
      </c>
      <c r="K42" s="36">
        <v>23.16</v>
      </c>
      <c r="L42" s="34">
        <v>77</v>
      </c>
      <c r="M42" s="34">
        <v>35</v>
      </c>
      <c r="N42" s="36">
        <v>19.07999999999987</v>
      </c>
      <c r="O42" s="37">
        <v>39.023099999999999</v>
      </c>
      <c r="P42" s="37">
        <v>-77.588633333333334</v>
      </c>
      <c r="Q42" s="24" t="s">
        <v>162</v>
      </c>
    </row>
    <row r="43" spans="1:18" ht="23.25" x14ac:dyDescent="0.25">
      <c r="A43" s="22" t="s">
        <v>71</v>
      </c>
      <c r="B43" s="22" t="s">
        <v>314</v>
      </c>
      <c r="C43" s="39" t="s">
        <v>330</v>
      </c>
      <c r="D43" s="34" t="s">
        <v>331</v>
      </c>
      <c r="E43" s="56" t="s">
        <v>332</v>
      </c>
      <c r="F43" s="60" t="s">
        <v>163</v>
      </c>
      <c r="G43" s="14"/>
      <c r="H43" s="23" t="s">
        <v>337</v>
      </c>
      <c r="I43" s="44">
        <f>TRUNC(O43)</f>
        <v>39</v>
      </c>
      <c r="J43" s="34">
        <f>TRUNC((O43-I43)*60)</f>
        <v>1</v>
      </c>
      <c r="K43" s="35">
        <f>(((O43-I43)*60) - TRUNC((O43-I43)*60))*60</f>
        <v>29.964000000009037</v>
      </c>
      <c r="L43" s="44">
        <f>-TRUNC(P43)</f>
        <v>77</v>
      </c>
      <c r="M43" s="34">
        <f>-TRUNC((P43+L43)*60)</f>
        <v>41</v>
      </c>
      <c r="N43" s="36">
        <f>-ROUND(((((P43-L43)*60) - TRUNC((P43-L43)*60))*60),0)</f>
        <v>41</v>
      </c>
      <c r="O43" s="37">
        <v>39.024990000000003</v>
      </c>
      <c r="P43" s="37">
        <v>-77.694710000000001</v>
      </c>
      <c r="Q43" s="24" t="s">
        <v>338</v>
      </c>
    </row>
    <row r="44" spans="1:18" ht="22.5" x14ac:dyDescent="0.2">
      <c r="A44" s="22" t="s">
        <v>120</v>
      </c>
      <c r="B44" s="22" t="s">
        <v>308</v>
      </c>
      <c r="C44" s="39">
        <v>22</v>
      </c>
      <c r="D44" s="34" t="s">
        <v>313</v>
      </c>
      <c r="E44" s="12" t="s">
        <v>312</v>
      </c>
      <c r="F44" s="60" t="s">
        <v>309</v>
      </c>
      <c r="G44" s="14"/>
      <c r="H44" s="23" t="s">
        <v>310</v>
      </c>
      <c r="I44" s="34">
        <v>39</v>
      </c>
      <c r="J44" s="34">
        <v>0</v>
      </c>
      <c r="K44" s="36">
        <v>21.905999999995629</v>
      </c>
      <c r="L44" s="34">
        <v>77</v>
      </c>
      <c r="M44" s="34">
        <v>25</v>
      </c>
      <c r="N44" s="36">
        <v>15</v>
      </c>
      <c r="O44" s="37">
        <v>39.006084999999999</v>
      </c>
      <c r="P44" s="37">
        <v>-77.420841999999993</v>
      </c>
      <c r="Q44" s="24" t="s">
        <v>311</v>
      </c>
    </row>
    <row r="45" spans="1:18" ht="30" x14ac:dyDescent="0.25">
      <c r="A45" s="21" t="s">
        <v>315</v>
      </c>
      <c r="B45" s="21" t="s">
        <v>315</v>
      </c>
      <c r="C45" s="14">
        <v>23</v>
      </c>
      <c r="D45" s="14"/>
      <c r="E45" s="56" t="s">
        <v>317</v>
      </c>
      <c r="F45" s="60" t="s">
        <v>316</v>
      </c>
      <c r="G45" s="14"/>
      <c r="H45" s="24" t="s">
        <v>339</v>
      </c>
      <c r="I45" s="14">
        <v>39</v>
      </c>
      <c r="J45" s="14">
        <v>13</v>
      </c>
      <c r="K45" s="48">
        <v>14.82</v>
      </c>
      <c r="L45" s="14">
        <v>77</v>
      </c>
      <c r="M45" s="14">
        <v>32</v>
      </c>
      <c r="N45" s="48">
        <v>6.29</v>
      </c>
      <c r="O45" s="37">
        <f>(I45)+(J45/60)+(K45/3600)</f>
        <v>39.220783333333337</v>
      </c>
      <c r="P45" s="55">
        <f>((L45)+(M45/60)+(N45/3600))*-1</f>
        <v>-77.535080555555552</v>
      </c>
      <c r="Q45" s="65" t="s">
        <v>336</v>
      </c>
      <c r="R45" s="16"/>
    </row>
    <row r="46" spans="1:18" ht="30" x14ac:dyDescent="0.25">
      <c r="A46" s="22" t="s">
        <v>114</v>
      </c>
      <c r="B46" s="21" t="s">
        <v>318</v>
      </c>
      <c r="C46" s="14"/>
      <c r="D46" s="14"/>
      <c r="E46" s="56" t="s">
        <v>328</v>
      </c>
      <c r="F46" s="60" t="s">
        <v>319</v>
      </c>
      <c r="G46" s="14"/>
      <c r="H46" s="24" t="s">
        <v>320</v>
      </c>
      <c r="I46" s="14">
        <v>38</v>
      </c>
      <c r="J46" s="14">
        <v>59</v>
      </c>
      <c r="K46" s="48">
        <v>3</v>
      </c>
      <c r="L46" s="14">
        <v>77</v>
      </c>
      <c r="M46" s="14">
        <v>30</v>
      </c>
      <c r="N46" s="48">
        <v>17</v>
      </c>
      <c r="O46" s="37">
        <f>(I46)+(J46/60)+(K46/3600)</f>
        <v>38.984166666666667</v>
      </c>
      <c r="P46" s="55">
        <f>((L46)+(M46/60)+(N46/3600))*-1</f>
        <v>-77.504722222222227</v>
      </c>
      <c r="Q46" s="65" t="s">
        <v>348</v>
      </c>
    </row>
    <row r="47" spans="1:18" ht="45" x14ac:dyDescent="0.25">
      <c r="A47" s="22" t="s">
        <v>114</v>
      </c>
      <c r="B47" s="21" t="s">
        <v>325</v>
      </c>
      <c r="C47" s="14"/>
      <c r="D47" s="14"/>
      <c r="E47" s="56" t="s">
        <v>329</v>
      </c>
      <c r="F47" s="60" t="s">
        <v>321</v>
      </c>
      <c r="G47" s="14"/>
      <c r="H47" s="24" t="s">
        <v>324</v>
      </c>
      <c r="I47" s="14">
        <v>38</v>
      </c>
      <c r="J47" s="14">
        <v>57</v>
      </c>
      <c r="K47" s="48">
        <v>34.42</v>
      </c>
      <c r="L47" s="14">
        <v>77</v>
      </c>
      <c r="M47" s="14">
        <v>32</v>
      </c>
      <c r="N47" s="48">
        <v>41.03</v>
      </c>
      <c r="O47" s="49">
        <v>38.959561999999998</v>
      </c>
      <c r="P47" s="49">
        <v>-77.544730000000001</v>
      </c>
      <c r="Q47" s="65" t="s">
        <v>326</v>
      </c>
    </row>
    <row r="48" spans="1:18" ht="45" x14ac:dyDescent="0.25">
      <c r="A48" s="22" t="s">
        <v>71</v>
      </c>
      <c r="B48" s="22" t="s">
        <v>353</v>
      </c>
      <c r="C48" s="39"/>
      <c r="D48" s="34" t="s">
        <v>350</v>
      </c>
      <c r="E48" s="56" t="s">
        <v>351</v>
      </c>
      <c r="F48" s="60" t="s">
        <v>347</v>
      </c>
      <c r="G48" s="14"/>
      <c r="H48" s="23" t="s">
        <v>352</v>
      </c>
      <c r="I48" s="44">
        <v>39</v>
      </c>
      <c r="J48" s="34">
        <v>1</v>
      </c>
      <c r="K48" s="35">
        <v>17.97</v>
      </c>
      <c r="L48" s="44">
        <v>77</v>
      </c>
      <c r="M48" s="34">
        <v>36</v>
      </c>
      <c r="N48" s="36">
        <v>5.43</v>
      </c>
      <c r="O48" s="37">
        <f>(I48)+(J48/60)+(K48/3600)</f>
        <v>39.021658333333335</v>
      </c>
      <c r="P48" s="55">
        <f>((L48)+(M48/60)+(N48/3600))*-1</f>
        <v>-77.601508333333328</v>
      </c>
      <c r="Q48" s="65" t="s">
        <v>349</v>
      </c>
    </row>
    <row r="49" spans="1:17" ht="33.75" x14ac:dyDescent="0.2">
      <c r="A49" s="22" t="s">
        <v>71</v>
      </c>
      <c r="B49" s="21" t="s">
        <v>356</v>
      </c>
      <c r="C49" s="14" t="s">
        <v>357</v>
      </c>
      <c r="D49" s="14" t="s">
        <v>358</v>
      </c>
      <c r="E49" s="14" t="s">
        <v>359</v>
      </c>
      <c r="F49" s="60" t="s">
        <v>360</v>
      </c>
      <c r="G49" s="14"/>
      <c r="H49" s="24" t="s">
        <v>355</v>
      </c>
      <c r="I49" s="44">
        <f>TRUNC(O49)</f>
        <v>39</v>
      </c>
      <c r="J49" s="34">
        <f>TRUNC((O49-I49)*60)</f>
        <v>0</v>
      </c>
      <c r="K49" s="35">
        <f>(((O49-I49)*60) - TRUNC((O49-I49)*60))*60</f>
        <v>41.08774680000522</v>
      </c>
      <c r="L49" s="44">
        <f>-TRUNC(P49)</f>
        <v>77</v>
      </c>
      <c r="M49" s="34">
        <f>-TRUNC((P49+L49)*60)</f>
        <v>34</v>
      </c>
      <c r="N49" s="36">
        <f>-ROUND(((((P49-L49)*60) - TRUNC((P49-L49)*60))*60),0)</f>
        <v>43</v>
      </c>
      <c r="O49" s="96">
        <v>39.011413263000001</v>
      </c>
      <c r="P49" s="96">
        <v>-77.578687002999999</v>
      </c>
      <c r="Q49" s="24" t="s">
        <v>361</v>
      </c>
    </row>
  </sheetData>
  <phoneticPr fontId="4" type="noConversion"/>
  <pageMargins left="0.32" right="0.31" top="0.66" bottom="0.61" header="0.38" footer="0.28999999999999998"/>
  <pageSetup paperSize="3" scale="67" fitToHeight="99" orientation="landscape" r:id="rId1"/>
  <headerFooter alignWithMargins="0">
    <oddHeader>&amp;LVA SOS&amp;C&amp;"Arial,Bold"&amp;12Loudoun Wildlife Conservancy - Stations&amp;R2008</oddHeader>
    <oddFooter>&amp;L&amp;Z\&amp;F\&amp;A&amp;R&amp;D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54</vt:i4>
      </vt:variant>
    </vt:vector>
  </HeadingPairs>
  <TitlesOfParts>
    <vt:vector size="58" baseType="lpstr">
      <vt:lpstr>2015_Benthic_Data_Summary</vt:lpstr>
      <vt:lpstr>2015_Benthic_Data_Detail</vt:lpstr>
      <vt:lpstr>2015_Habitat</vt:lpstr>
      <vt:lpstr>Monitoring_Stations</vt:lpstr>
      <vt:lpstr>BEAVER2_LWC13_Desc</vt:lpstr>
      <vt:lpstr>BEAVER2_LWC13_Lat</vt:lpstr>
      <vt:lpstr>BEAVER2_LWC13_Long</vt:lpstr>
      <vt:lpstr>BIGSP1_Desc</vt:lpstr>
      <vt:lpstr>BIGSP1_Lat</vt:lpstr>
      <vt:lpstr>BIGSP1_Long</vt:lpstr>
      <vt:lpstr>BR1_Desc</vt:lpstr>
      <vt:lpstr>BR1_lat</vt:lpstr>
      <vt:lpstr>BR1_Long</vt:lpstr>
      <vt:lpstr>BR2_LWC19_Desc</vt:lpstr>
      <vt:lpstr>BR2_LWC19_Lat</vt:lpstr>
      <vt:lpstr>BR2_LWC19_Long</vt:lpstr>
      <vt:lpstr>BRMB1_Desc</vt:lpstr>
      <vt:lpstr>BRMB1_Lat</vt:lpstr>
      <vt:lpstr>BRMB1_Long</vt:lpstr>
      <vt:lpstr>BRNP3_Desc</vt:lpstr>
      <vt:lpstr>BRNP3_Lat</vt:lpstr>
      <vt:lpstr>BRNP3_Long</vt:lpstr>
      <vt:lpstr>CLRK01_LWC23_Desc</vt:lpstr>
      <vt:lpstr>CLRK01_LWC23_Lat</vt:lpstr>
      <vt:lpstr>CLRK01_LWC23_Long</vt:lpstr>
      <vt:lpstr>Crook1_LWC6_Desc</vt:lpstr>
      <vt:lpstr>Crook1_LWC6_Lat</vt:lpstr>
      <vt:lpstr>Crook1_LWC6_Long</vt:lpstr>
      <vt:lpstr>GC1_Desc</vt:lpstr>
      <vt:lpstr>GC1_Lat</vt:lpstr>
      <vt:lpstr>GC1_Long</vt:lpstr>
      <vt:lpstr>MILL2_LWC11_Desc</vt:lpstr>
      <vt:lpstr>MILL2_LWC11_Lat</vt:lpstr>
      <vt:lpstr>MILL2_LWC11_Long</vt:lpstr>
      <vt:lpstr>NFBR1_Desc</vt:lpstr>
      <vt:lpstr>NFBR1_Lat</vt:lpstr>
      <vt:lpstr>NFBR1_Long</vt:lpstr>
      <vt:lpstr>PINY1_LWC15A_Desc</vt:lpstr>
      <vt:lpstr>PINY1_LWC15A_Lat</vt:lpstr>
      <vt:lpstr>PINY1_LWC15A_Long</vt:lpstr>
      <vt:lpstr>'2015_Benthic_Data_Detail'!Print_Area</vt:lpstr>
      <vt:lpstr>'2015_Benthic_Data_Detail'!Print_Titles</vt:lpstr>
      <vt:lpstr>'2015_Habitat'!Print_Titles</vt:lpstr>
      <vt:lpstr>SFCAT5_LWC17_Desc</vt:lpstr>
      <vt:lpstr>SFCAT5_LWC17_Lat</vt:lpstr>
      <vt:lpstr>SFCAT5_LWC17_Long</vt:lpstr>
      <vt:lpstr>SYC1_LWC18_Desc</vt:lpstr>
      <vt:lpstr>SYC1_LWC18_Lat</vt:lpstr>
      <vt:lpstr>SYC1_LWC18_Long</vt:lpstr>
      <vt:lpstr>Watercress1_Desc</vt:lpstr>
      <vt:lpstr>Watercress1_Lat</vt:lpstr>
      <vt:lpstr>Watercress1_Long</vt:lpstr>
      <vt:lpstr>Watercress2_Desc</vt:lpstr>
      <vt:lpstr>Watercress2_Lat</vt:lpstr>
      <vt:lpstr>Watercress2_Long</vt:lpstr>
      <vt:lpstr>XPINY1_LWC15_Desc</vt:lpstr>
      <vt:lpstr>XPINY1_LWC15_Lat</vt:lpstr>
      <vt:lpstr>XPINY1_LWC15_Long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Gilliam</dc:creator>
  <cp:lastModifiedBy>Ward, David</cp:lastModifiedBy>
  <cp:lastPrinted>2016-01-21T15:32:13Z</cp:lastPrinted>
  <dcterms:created xsi:type="dcterms:W3CDTF">2001-03-08T21:25:18Z</dcterms:created>
  <dcterms:modified xsi:type="dcterms:W3CDTF">2016-01-28T16:08:34Z</dcterms:modified>
</cp:coreProperties>
</file>